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55" windowHeight="6540" activeTab="0"/>
  </bookViews>
  <sheets>
    <sheet name="IRR berekening" sheetId="1" r:id="rId1"/>
    <sheet name="Relatie IRR en TVT" sheetId="2" r:id="rId2"/>
  </sheets>
  <definedNames>
    <definedName name="_xlnm.Print_Area" localSheetId="0">'IRR berekening'!$A$1:$T$80</definedName>
    <definedName name="_xlnm.Print_Area" localSheetId="1">'Relatie IRR en TVT'!$A$1:$R$58</definedName>
  </definedNames>
  <calcPr fullCalcOnLoad="1"/>
</workbook>
</file>

<file path=xl/sharedStrings.xml><?xml version="1.0" encoding="utf-8"?>
<sst xmlns="http://schemas.openxmlformats.org/spreadsheetml/2006/main" count="89" uniqueCount="71">
  <si>
    <t>Investering</t>
  </si>
  <si>
    <t>investering</t>
  </si>
  <si>
    <t>Jaren</t>
  </si>
  <si>
    <t>rentevoet</t>
  </si>
  <si>
    <t>Totale  kasstroom</t>
  </si>
  <si>
    <t>netto opbrengsten per jaar over de levensduur</t>
  </si>
  <si>
    <t>netto contante waarde in het jaar van investeren</t>
  </si>
  <si>
    <t>installatiekosten</t>
  </si>
  <si>
    <t>belasting over opbrengsten</t>
  </si>
  <si>
    <t>opbrengst per jaar</t>
  </si>
  <si>
    <t>verminderde belasting door afschrijving</t>
  </si>
  <si>
    <t>Totale kasstroom</t>
  </si>
  <si>
    <t>netto besparing per jaar over looptijd</t>
  </si>
  <si>
    <t>restwaarde</t>
  </si>
  <si>
    <t>afschrijvingstermijn</t>
  </si>
  <si>
    <t>mln</t>
  </si>
  <si>
    <t>jaar</t>
  </si>
  <si>
    <t>%</t>
  </si>
  <si>
    <t xml:space="preserve">Levensduur </t>
  </si>
  <si>
    <t>Afschrijving per jaar</t>
  </si>
  <si>
    <t>De rentevoet waarbij de netto contante waarde =0 geworden is heet IRR van de investering voor belastingen</t>
  </si>
  <si>
    <t>De rentevoet waarbij de netto contante waarde =0 geworden is heet IRR van de investering na belastingen</t>
  </si>
  <si>
    <t>In te vullen projectgegevens:</t>
  </si>
  <si>
    <t>Bediening:</t>
  </si>
  <si>
    <t>eventueel interpoleren tussen waarden</t>
  </si>
  <si>
    <t>IRR berekening  voor belasting:</t>
  </si>
  <si>
    <t>IRR berekening  na belasting:</t>
  </si>
  <si>
    <t xml:space="preserve">IRR = </t>
  </si>
  <si>
    <t xml:space="preserve">Dit kan zichtbaar gemaakt worden door bij verschillende rentevoeten de NCW  te berekenen en te kijken bij welke rentevoet de NCW = 0 wordt </t>
  </si>
  <si>
    <t>De IRR wordt met een formule berekend maar kan ook zelf worden</t>
  </si>
  <si>
    <t xml:space="preserve">afgelezen bij de NCW = 0 </t>
  </si>
  <si>
    <t xml:space="preserve">IRR NA belasting = </t>
  </si>
  <si>
    <t>Na invullen van de blauwe cijfers worden de andere cijfers berekend</t>
  </si>
  <si>
    <t>Resultaat van berekening:</t>
  </si>
  <si>
    <t>IRR voor belastingen</t>
  </si>
  <si>
    <t>IRR na belastingen</t>
  </si>
  <si>
    <t>De berekening is uitgevoerd met bovenstaandeprojectgegevens en verloopt als volgt:</t>
  </si>
  <si>
    <t xml:space="preserve">Deze relatie is afhankelijk van de levensduur die wordt ingevuld. </t>
  </si>
  <si>
    <t>In het volgende schema zijn ingevuld:</t>
  </si>
  <si>
    <t>n = Levensduur in jaren</t>
  </si>
  <si>
    <t>Voor belastingen / Na belastingen</t>
  </si>
  <si>
    <t>IRR</t>
  </si>
  <si>
    <t>Levensduur</t>
  </si>
  <si>
    <t>na</t>
  </si>
  <si>
    <t>voor</t>
  </si>
  <si>
    <t xml:space="preserve">in </t>
  </si>
  <si>
    <t>belasting</t>
  </si>
  <si>
    <t>jaren</t>
  </si>
  <si>
    <t>in %</t>
  </si>
  <si>
    <t>De relatie tussen simple pay back (TVT) en IRR :</t>
  </si>
  <si>
    <t>een TVT van</t>
  </si>
  <si>
    <t>Volgens deze berekening komt een IRR van 15% (de grens voor " rendabele investering") overeen met:</t>
  </si>
  <si>
    <t>jaar, bij een levensduur van 10 jaar</t>
  </si>
  <si>
    <t xml:space="preserve">Verder kan e.e.a. berekend worden bij verschillende IRR's </t>
  </si>
  <si>
    <t>IRR onder genoemde voorwaaren zie blad IRR berekening</t>
  </si>
  <si>
    <t>Op het volgende werkblad wordt de relatie tussen IRR en TVT berekend</t>
  </si>
  <si>
    <t>bij een levensduur van 10 jaar,onder dezelfde voorwaarden als hier vermeld</t>
  </si>
  <si>
    <t>TVT bij 7,5% IRR bedraagt:</t>
  </si>
  <si>
    <t>jaar voor belastingen</t>
  </si>
  <si>
    <t xml:space="preserve">TVT bij 15% IRR bedraagt </t>
  </si>
  <si>
    <t>jaar na belastingen</t>
  </si>
  <si>
    <t>Opmerking:</t>
  </si>
  <si>
    <t>in deze berekening spelen alleen de vennootschapsbelasting en de levensduur een rol</t>
  </si>
  <si>
    <t>De gebruikte formule is:</t>
  </si>
  <si>
    <t>TVT =</t>
  </si>
  <si>
    <t>[1-(1/1(1+IRR) macht n)]</t>
  </si>
  <si>
    <t>(overgenomen uit vorige werkblad)</t>
  </si>
  <si>
    <t>vennootschapsbelasting</t>
  </si>
  <si>
    <t xml:space="preserve">Vennootschapsbelasting = </t>
  </si>
  <si>
    <t>De IRR kan worden berekend m.b.v. een formule (iteratie). Dit levert het volgende resultaat:</t>
  </si>
  <si>
    <t>Volgens deze berekening komt een IRR van 6% (de grens voor "minder rendabele investering") overeen met: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</si>
</sst>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* #,##0.000\ _B_F_-;\-* #,##0.000\ _B_F_-;_-* &quot;-&quot;??\ _B_F_-;_-@_-"/>
    <numFmt numFmtId="181" formatCode="_-* #,##0.0\ _B_F_-;\-* #,##0.0\ _B_F_-;_-* &quot;-&quot;??\ _B_F_-;_-@_-"/>
    <numFmt numFmtId="182" formatCode="_-* #,##0\ _B_F_-;\-* #,##0\ _B_F_-;_-* &quot;-&quot;??\ _B_F_-;_-@_-"/>
    <numFmt numFmtId="183" formatCode="#,##0.000"/>
    <numFmt numFmtId="184" formatCode="0.000"/>
    <numFmt numFmtId="185" formatCode="_-* #,##0.0000\ _B_F_-;\-* #,##0.0000\ _B_F_-;_-* &quot;-&quot;??\ _B_F_-;_-@_-"/>
    <numFmt numFmtId="186" formatCode="#,##0.00_ ;\-#,##0.00\ "/>
    <numFmt numFmtId="187" formatCode="#,##0.00_ ;[Red]\-#,##0.00\ "/>
    <numFmt numFmtId="188" formatCode="0.0%"/>
    <numFmt numFmtId="189" formatCode="_-* #,##0.0_-;_-* #,##0.0\-;_-* &quot;-&quot;??_-;_-@_-"/>
    <numFmt numFmtId="190" formatCode="0.0"/>
    <numFmt numFmtId="191" formatCode="_-* #,##0.0_-;_-* #,##0.0\-;_-* &quot;-&quot;?_-;_-@_-"/>
    <numFmt numFmtId="192" formatCode="#,##0.0"/>
    <numFmt numFmtId="193" formatCode="00.00.00.00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15" applyAlignment="1" applyProtection="1">
      <alignment/>
      <protection locked="0"/>
    </xf>
    <xf numFmtId="4" fontId="4" fillId="2" borderId="1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4" fillId="2" borderId="0" xfId="15" applyNumberFormat="1" applyFont="1" applyFill="1" applyBorder="1" applyAlignment="1" applyProtection="1">
      <alignment horizontal="center"/>
      <protection locked="0"/>
    </xf>
    <xf numFmtId="9" fontId="4" fillId="2" borderId="2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" fontId="0" fillId="0" borderId="6" xfId="15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171" fontId="1" fillId="0" borderId="14" xfId="15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171" fontId="1" fillId="0" borderId="0" xfId="15" applyFont="1" applyBorder="1" applyAlignment="1" applyProtection="1">
      <alignment horizontal="left"/>
      <protection locked="0"/>
    </xf>
    <xf numFmtId="187" fontId="0" fillId="0" borderId="0" xfId="15" applyNumberFormat="1" applyAlignment="1" applyProtection="1">
      <alignment horizontal="center"/>
      <protection locked="0"/>
    </xf>
    <xf numFmtId="183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87" fontId="0" fillId="0" borderId="4" xfId="15" applyNumberFormat="1" applyBorder="1" applyAlignment="1" applyProtection="1">
      <alignment horizontal="center"/>
      <protection locked="0"/>
    </xf>
    <xf numFmtId="183" fontId="0" fillId="0" borderId="4" xfId="15" applyNumberFormat="1" applyBorder="1" applyAlignment="1" applyProtection="1">
      <alignment/>
      <protection locked="0"/>
    </xf>
    <xf numFmtId="183" fontId="0" fillId="0" borderId="5" xfId="15" applyNumberFormat="1" applyBorder="1" applyAlignment="1" applyProtection="1">
      <alignment/>
      <protection locked="0"/>
    </xf>
    <xf numFmtId="187" fontId="0" fillId="0" borderId="0" xfId="15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7" fontId="3" fillId="0" borderId="0" xfId="15" applyNumberFormat="1" applyFont="1" applyAlignment="1" applyProtection="1">
      <alignment/>
      <protection locked="0"/>
    </xf>
    <xf numFmtId="187" fontId="0" fillId="0" borderId="0" xfId="19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9" fontId="0" fillId="0" borderId="9" xfId="0" applyNumberFormat="1" applyBorder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 horizontal="center"/>
      <protection locked="0"/>
    </xf>
    <xf numFmtId="186" fontId="0" fillId="0" borderId="1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87" fontId="1" fillId="0" borderId="14" xfId="15" applyNumberFormat="1" applyFont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/>
      <protection locked="0"/>
    </xf>
    <xf numFmtId="183" fontId="6" fillId="0" borderId="0" xfId="15" applyNumberFormat="1" applyFont="1" applyFill="1" applyAlignment="1" applyProtection="1">
      <alignment/>
      <protection locked="0"/>
    </xf>
    <xf numFmtId="184" fontId="0" fillId="0" borderId="0" xfId="15" applyNumberFormat="1" applyAlignment="1" applyProtection="1">
      <alignment/>
      <protection locked="0"/>
    </xf>
    <xf numFmtId="4" fontId="0" fillId="0" borderId="0" xfId="15" applyNumberForma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4" fontId="0" fillId="0" borderId="4" xfId="15" applyNumberFormat="1" applyBorder="1" applyAlignment="1" applyProtection="1">
      <alignment horizontal="center"/>
      <protection locked="0"/>
    </xf>
    <xf numFmtId="171" fontId="0" fillId="0" borderId="0" xfId="15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" fillId="3" borderId="1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171" fontId="1" fillId="3" borderId="1" xfId="15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/>
      <protection locked="0"/>
    </xf>
    <xf numFmtId="171" fontId="1" fillId="3" borderId="17" xfId="15" applyFont="1" applyFill="1" applyBorder="1" applyAlignment="1" applyProtection="1">
      <alignment horizontal="right" wrapText="1"/>
      <protection locked="0"/>
    </xf>
    <xf numFmtId="188" fontId="1" fillId="3" borderId="2" xfId="0" applyNumberFormat="1" applyFont="1" applyFill="1" applyBorder="1" applyAlignment="1" applyProtection="1">
      <alignment horizontal="left"/>
      <protection locked="0"/>
    </xf>
    <xf numFmtId="188" fontId="1" fillId="3" borderId="2" xfId="19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 applyProtection="1">
      <alignment/>
      <protection locked="0"/>
    </xf>
    <xf numFmtId="188" fontId="0" fillId="2" borderId="1" xfId="0" applyNumberFormat="1" applyFill="1" applyBorder="1" applyAlignment="1" applyProtection="1">
      <alignment/>
      <protection locked="0"/>
    </xf>
    <xf numFmtId="188" fontId="0" fillId="2" borderId="0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90" fontId="9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190" fontId="9" fillId="0" borderId="16" xfId="0" applyNumberFormat="1" applyFont="1" applyBorder="1" applyAlignment="1">
      <alignment/>
    </xf>
    <xf numFmtId="190" fontId="9" fillId="0" borderId="19" xfId="0" applyNumberFormat="1" applyFont="1" applyBorder="1" applyAlignment="1">
      <alignment/>
    </xf>
    <xf numFmtId="190" fontId="9" fillId="0" borderId="2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9" fillId="0" borderId="15" xfId="0" applyNumberFormat="1" applyFont="1" applyBorder="1" applyAlignment="1">
      <alignment/>
    </xf>
    <xf numFmtId="190" fontId="9" fillId="0" borderId="18" xfId="0" applyNumberFormat="1" applyFont="1" applyBorder="1" applyAlignment="1">
      <alignment/>
    </xf>
    <xf numFmtId="190" fontId="9" fillId="0" borderId="17" xfId="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11" fillId="0" borderId="15" xfId="15" applyNumberFormat="1" applyFont="1" applyBorder="1" applyAlignment="1">
      <alignment horizontal="center"/>
    </xf>
    <xf numFmtId="171" fontId="11" fillId="0" borderId="1" xfId="15" applyFont="1" applyBorder="1" applyAlignment="1">
      <alignment horizontal="center"/>
    </xf>
    <xf numFmtId="190" fontId="11" fillId="0" borderId="16" xfId="15" applyNumberFormat="1" applyFont="1" applyBorder="1" applyAlignment="1">
      <alignment horizontal="center"/>
    </xf>
    <xf numFmtId="190" fontId="11" fillId="0" borderId="18" xfId="15" applyNumberFormat="1" applyFont="1" applyBorder="1" applyAlignment="1">
      <alignment horizontal="center"/>
    </xf>
    <xf numFmtId="171" fontId="11" fillId="0" borderId="0" xfId="15" applyFont="1" applyBorder="1" applyAlignment="1">
      <alignment horizontal="center"/>
    </xf>
    <xf numFmtId="190" fontId="11" fillId="0" borderId="19" xfId="15" applyNumberFormat="1" applyFont="1" applyBorder="1" applyAlignment="1">
      <alignment horizontal="center"/>
    </xf>
    <xf numFmtId="190" fontId="9" fillId="2" borderId="18" xfId="15" applyNumberFormat="1" applyFont="1" applyFill="1" applyBorder="1" applyAlignment="1">
      <alignment horizontal="center"/>
    </xf>
    <xf numFmtId="171" fontId="9" fillId="2" borderId="0" xfId="15" applyFont="1" applyFill="1" applyBorder="1" applyAlignment="1">
      <alignment horizontal="center"/>
    </xf>
    <xf numFmtId="190" fontId="9" fillId="2" borderId="19" xfId="15" applyNumberFormat="1" applyFont="1" applyFill="1" applyBorder="1" applyAlignment="1">
      <alignment horizontal="center"/>
    </xf>
    <xf numFmtId="190" fontId="11" fillId="0" borderId="17" xfId="15" applyNumberFormat="1" applyFont="1" applyBorder="1" applyAlignment="1">
      <alignment horizontal="center"/>
    </xf>
    <xf numFmtId="171" fontId="11" fillId="0" borderId="2" xfId="15" applyFont="1" applyBorder="1" applyAlignment="1">
      <alignment horizontal="center"/>
    </xf>
    <xf numFmtId="190" fontId="11" fillId="0" borderId="20" xfId="15" applyNumberFormat="1" applyFont="1" applyBorder="1" applyAlignment="1">
      <alignment horizontal="center"/>
    </xf>
    <xf numFmtId="190" fontId="10" fillId="2" borderId="1" xfId="0" applyNumberFormat="1" applyFont="1" applyFill="1" applyBorder="1" applyAlignment="1">
      <alignment/>
    </xf>
    <xf numFmtId="190" fontId="10" fillId="2" borderId="0" xfId="0" applyNumberFormat="1" applyFont="1" applyFill="1" applyBorder="1" applyAlignment="1">
      <alignment/>
    </xf>
    <xf numFmtId="190" fontId="10" fillId="2" borderId="2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11" fillId="0" borderId="15" xfId="0" applyNumberFormat="1" applyFont="1" applyBorder="1" applyAlignment="1">
      <alignment/>
    </xf>
    <xf numFmtId="190" fontId="11" fillId="0" borderId="1" xfId="0" applyNumberFormat="1" applyFont="1" applyBorder="1" applyAlignment="1">
      <alignment/>
    </xf>
    <xf numFmtId="190" fontId="11" fillId="0" borderId="16" xfId="0" applyNumberFormat="1" applyFont="1" applyBorder="1" applyAlignment="1">
      <alignment/>
    </xf>
    <xf numFmtId="190" fontId="11" fillId="0" borderId="18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11" fillId="0" borderId="19" xfId="0" applyNumberFormat="1" applyFont="1" applyBorder="1" applyAlignment="1">
      <alignment/>
    </xf>
    <xf numFmtId="190" fontId="9" fillId="2" borderId="18" xfId="0" applyNumberFormat="1" applyFont="1" applyFill="1" applyBorder="1" applyAlignment="1">
      <alignment/>
    </xf>
    <xf numFmtId="190" fontId="9" fillId="2" borderId="0" xfId="0" applyNumberFormat="1" applyFont="1" applyFill="1" applyBorder="1" applyAlignment="1">
      <alignment/>
    </xf>
    <xf numFmtId="190" fontId="9" fillId="2" borderId="19" xfId="0" applyNumberFormat="1" applyFont="1" applyFill="1" applyBorder="1" applyAlignment="1">
      <alignment/>
    </xf>
    <xf numFmtId="190" fontId="11" fillId="0" borderId="17" xfId="0" applyNumberFormat="1" applyFont="1" applyBorder="1" applyAlignment="1">
      <alignment/>
    </xf>
    <xf numFmtId="190" fontId="11" fillId="0" borderId="2" xfId="0" applyNumberFormat="1" applyFont="1" applyBorder="1" applyAlignment="1">
      <alignment/>
    </xf>
    <xf numFmtId="190" fontId="11" fillId="0" borderId="2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190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 horizontal="center"/>
    </xf>
    <xf numFmtId="189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9" fontId="9" fillId="0" borderId="0" xfId="19" applyFont="1" applyAlignment="1">
      <alignment/>
    </xf>
    <xf numFmtId="190" fontId="0" fillId="2" borderId="0" xfId="0" applyNumberFormat="1" applyFill="1" applyBorder="1" applyAlignment="1" applyProtection="1">
      <alignment/>
      <protection locked="0"/>
    </xf>
    <xf numFmtId="190" fontId="11" fillId="0" borderId="0" xfId="15" applyNumberFormat="1" applyFont="1" applyBorder="1" applyAlignment="1">
      <alignment horizontal="center"/>
    </xf>
    <xf numFmtId="190" fontId="10" fillId="0" borderId="0" xfId="0" applyNumberFormat="1" applyFont="1" applyFill="1" applyBorder="1" applyAlignment="1">
      <alignment/>
    </xf>
    <xf numFmtId="190" fontId="0" fillId="2" borderId="2" xfId="0" applyNumberFormat="1" applyFont="1" applyFill="1" applyBorder="1" applyAlignment="1" applyProtection="1">
      <alignment/>
      <protection locked="0"/>
    </xf>
    <xf numFmtId="190" fontId="9" fillId="3" borderId="15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190" fontId="9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190" fontId="9" fillId="3" borderId="18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90" fontId="9" fillId="3" borderId="0" xfId="0" applyNumberFormat="1" applyFont="1" applyFill="1" applyBorder="1" applyAlignment="1">
      <alignment/>
    </xf>
    <xf numFmtId="190" fontId="9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190" fontId="9" fillId="3" borderId="17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190" fontId="9" fillId="3" borderId="2" xfId="0" applyNumberFormat="1" applyFont="1" applyFill="1" applyBorder="1" applyAlignment="1">
      <alignment/>
    </xf>
    <xf numFmtId="190" fontId="9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192" fontId="4" fillId="2" borderId="0" xfId="15" applyNumberFormat="1" applyFont="1" applyFill="1" applyBorder="1" applyAlignment="1" applyProtection="1">
      <alignment horizontal="center"/>
      <protection locked="0"/>
    </xf>
    <xf numFmtId="3" fontId="4" fillId="2" borderId="0" xfId="15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4" borderId="15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16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9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20" xfId="0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/>
      <protection locked="0"/>
    </xf>
    <xf numFmtId="187" fontId="13" fillId="3" borderId="2" xfId="15" applyNumberFormat="1" applyFont="1" applyFill="1" applyBorder="1" applyAlignment="1" applyProtection="1">
      <alignment horizontal="center"/>
      <protection locked="0"/>
    </xf>
    <xf numFmtId="184" fontId="13" fillId="3" borderId="2" xfId="15" applyNumberFormat="1" applyFont="1" applyFill="1" applyBorder="1" applyAlignment="1" applyProtection="1">
      <alignment/>
      <protection locked="0"/>
    </xf>
    <xf numFmtId="183" fontId="13" fillId="3" borderId="2" xfId="15" applyNumberFormat="1" applyFont="1" applyFill="1" applyBorder="1" applyAlignment="1" applyProtection="1">
      <alignment/>
      <protection locked="0"/>
    </xf>
    <xf numFmtId="183" fontId="13" fillId="3" borderId="20" xfId="15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190" fontId="11" fillId="2" borderId="18" xfId="15" applyNumberFormat="1" applyFont="1" applyFill="1" applyBorder="1" applyAlignment="1">
      <alignment horizontal="center"/>
    </xf>
    <xf numFmtId="171" fontId="11" fillId="2" borderId="0" xfId="15" applyFont="1" applyFill="1" applyBorder="1" applyAlignment="1">
      <alignment horizontal="center"/>
    </xf>
    <xf numFmtId="190" fontId="11" fillId="2" borderId="19" xfId="15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90" fontId="11" fillId="2" borderId="18" xfId="0" applyNumberFormat="1" applyFont="1" applyFill="1" applyBorder="1" applyAlignment="1">
      <alignment/>
    </xf>
    <xf numFmtId="190" fontId="11" fillId="2" borderId="0" xfId="0" applyNumberFormat="1" applyFont="1" applyFill="1" applyBorder="1" applyAlignment="1">
      <alignment/>
    </xf>
    <xf numFmtId="190" fontId="11" fillId="2" borderId="19" xfId="0" applyNumberFormat="1" applyFont="1" applyFill="1" applyBorder="1" applyAlignment="1">
      <alignment/>
    </xf>
    <xf numFmtId="190" fontId="9" fillId="0" borderId="18" xfId="15" applyNumberFormat="1" applyFont="1" applyFill="1" applyBorder="1" applyAlignment="1">
      <alignment horizontal="center"/>
    </xf>
    <xf numFmtId="171" fontId="9" fillId="0" borderId="0" xfId="15" applyFont="1" applyFill="1" applyBorder="1" applyAlignment="1">
      <alignment horizontal="center"/>
    </xf>
    <xf numFmtId="190" fontId="9" fillId="0" borderId="19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0" fontId="9" fillId="0" borderId="18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0" fontId="9" fillId="0" borderId="19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4838700" y="3886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66675</xdr:rowOff>
    </xdr:from>
    <xdr:to>
      <xdr:col>6</xdr:col>
      <xdr:colOff>361950</xdr:colOff>
      <xdr:row>51</xdr:row>
      <xdr:rowOff>66675</xdr:rowOff>
    </xdr:to>
    <xdr:sp>
      <xdr:nvSpPr>
        <xdr:cNvPr id="2" name="Line 5"/>
        <xdr:cNvSpPr>
          <a:spLocks/>
        </xdr:cNvSpPr>
      </xdr:nvSpPr>
      <xdr:spPr>
        <a:xfrm>
          <a:off x="4752975" y="89630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8.8515625" style="2" customWidth="1"/>
    <col min="2" max="2" width="7.8515625" style="2" customWidth="1"/>
    <col min="3" max="3" width="14.28125" style="2" customWidth="1"/>
    <col min="4" max="4" width="22.57421875" style="3" customWidth="1"/>
    <col min="5" max="5" width="7.57421875" style="2" customWidth="1"/>
    <col min="6" max="6" width="6.28125" style="2" customWidth="1"/>
    <col min="7" max="10" width="5.7109375" style="2" customWidth="1"/>
    <col min="11" max="11" width="6.140625" style="2" customWidth="1"/>
    <col min="12" max="18" width="5.7109375" style="2" customWidth="1"/>
    <col min="19" max="19" width="6.8515625" style="2" customWidth="1"/>
    <col min="20" max="29" width="5.7109375" style="2" customWidth="1"/>
    <col min="30" max="16384" width="9.140625" style="2" customWidth="1"/>
  </cols>
  <sheetData>
    <row r="1" spans="1:10" ht="12.75">
      <c r="A1" s="175" t="s">
        <v>23</v>
      </c>
      <c r="B1" s="176"/>
      <c r="C1" s="176"/>
      <c r="D1" s="177"/>
      <c r="E1" s="8"/>
      <c r="F1" s="8"/>
      <c r="G1" s="8"/>
      <c r="H1" s="8"/>
      <c r="I1" s="8"/>
      <c r="J1" s="8"/>
    </row>
    <row r="2" spans="1:10" ht="12.75">
      <c r="A2" s="178"/>
      <c r="B2" s="179"/>
      <c r="C2" s="179"/>
      <c r="D2" s="180"/>
      <c r="E2" s="8"/>
      <c r="F2" s="8"/>
      <c r="G2" s="8"/>
      <c r="H2" s="8"/>
      <c r="I2" s="8"/>
      <c r="J2" s="8"/>
    </row>
    <row r="3" spans="1:10" ht="12.75">
      <c r="A3" s="178" t="s">
        <v>32</v>
      </c>
      <c r="B3" s="179"/>
      <c r="C3" s="179"/>
      <c r="D3" s="180"/>
      <c r="E3" s="8"/>
      <c r="F3" s="8"/>
      <c r="G3" s="8"/>
      <c r="H3" s="8"/>
      <c r="I3" s="8"/>
      <c r="J3" s="8"/>
    </row>
    <row r="4" spans="1:10" ht="12.75">
      <c r="A4" s="178" t="s">
        <v>29</v>
      </c>
      <c r="B4" s="179"/>
      <c r="C4" s="179"/>
      <c r="D4" s="180"/>
      <c r="E4" s="8"/>
      <c r="F4" s="8"/>
      <c r="G4" s="8"/>
      <c r="H4" s="8"/>
      <c r="I4" s="8"/>
      <c r="J4" s="8"/>
    </row>
    <row r="5" spans="1:10" ht="12.75">
      <c r="A5" s="178" t="s">
        <v>30</v>
      </c>
      <c r="B5" s="179"/>
      <c r="C5" s="179"/>
      <c r="D5" s="180"/>
      <c r="E5" s="8"/>
      <c r="F5" s="8"/>
      <c r="G5" s="8"/>
      <c r="H5" s="8"/>
      <c r="I5" s="8"/>
      <c r="J5" s="8"/>
    </row>
    <row r="6" spans="1:10" ht="12.75">
      <c r="A6" s="178" t="s">
        <v>24</v>
      </c>
      <c r="B6" s="179"/>
      <c r="C6" s="179"/>
      <c r="D6" s="180"/>
      <c r="E6" s="8"/>
      <c r="F6" s="8"/>
      <c r="G6" s="8"/>
      <c r="H6" s="8"/>
      <c r="I6" s="8"/>
      <c r="J6" s="8"/>
    </row>
    <row r="7" spans="1:10" ht="12.75">
      <c r="A7" s="178" t="s">
        <v>55</v>
      </c>
      <c r="B7" s="179"/>
      <c r="C7" s="179"/>
      <c r="D7" s="180"/>
      <c r="E7" s="8"/>
      <c r="F7" s="8"/>
      <c r="G7" s="8"/>
      <c r="H7" s="8"/>
      <c r="I7" s="8"/>
      <c r="J7" s="8"/>
    </row>
    <row r="8" spans="1:10" ht="12.75">
      <c r="A8" s="181" t="s">
        <v>56</v>
      </c>
      <c r="B8" s="182"/>
      <c r="C8" s="182"/>
      <c r="D8" s="183"/>
      <c r="E8" s="8"/>
      <c r="F8" s="8"/>
      <c r="G8" s="8"/>
      <c r="H8" s="8"/>
      <c r="I8" s="8"/>
      <c r="J8" s="8"/>
    </row>
    <row r="9" ht="12.75">
      <c r="D9" s="61"/>
    </row>
    <row r="10" spans="1:7" ht="18">
      <c r="A10" s="1" t="s">
        <v>22</v>
      </c>
      <c r="B10" s="1"/>
      <c r="G10" s="1" t="s">
        <v>33</v>
      </c>
    </row>
    <row r="12" spans="1:15" ht="12.75">
      <c r="A12" s="70" t="s">
        <v>0</v>
      </c>
      <c r="B12" s="71"/>
      <c r="C12" s="71"/>
      <c r="D12" s="4">
        <v>5</v>
      </c>
      <c r="E12" s="72" t="s">
        <v>15</v>
      </c>
      <c r="G12" s="70" t="s">
        <v>34</v>
      </c>
      <c r="H12" s="71"/>
      <c r="I12" s="71"/>
      <c r="J12" s="71"/>
      <c r="K12" s="79">
        <f>B32</f>
        <v>0.31112981410610213</v>
      </c>
      <c r="L12" s="71"/>
      <c r="M12" s="71"/>
      <c r="N12" s="71"/>
      <c r="O12" s="72"/>
    </row>
    <row r="13" spans="1:15" ht="12.75">
      <c r="A13" s="73" t="s">
        <v>7</v>
      </c>
      <c r="B13" s="74"/>
      <c r="C13" s="74"/>
      <c r="D13" s="6">
        <v>1</v>
      </c>
      <c r="E13" s="75" t="s">
        <v>15</v>
      </c>
      <c r="G13" s="73"/>
      <c r="H13" s="74"/>
      <c r="I13" s="74"/>
      <c r="J13" s="74"/>
      <c r="K13" s="74"/>
      <c r="L13" s="74"/>
      <c r="M13" s="74"/>
      <c r="N13" s="74"/>
      <c r="O13" s="75"/>
    </row>
    <row r="14" spans="1:15" ht="12.75">
      <c r="A14" s="73" t="s">
        <v>18</v>
      </c>
      <c r="B14" s="74"/>
      <c r="C14" s="74"/>
      <c r="D14" s="173">
        <v>10</v>
      </c>
      <c r="E14" s="75" t="s">
        <v>16</v>
      </c>
      <c r="G14" s="73" t="s">
        <v>35</v>
      </c>
      <c r="H14" s="74"/>
      <c r="I14" s="74"/>
      <c r="J14" s="74"/>
      <c r="K14" s="80">
        <f>B63</f>
        <v>0.24799789650028722</v>
      </c>
      <c r="L14" s="74"/>
      <c r="M14" s="74"/>
      <c r="N14" s="74"/>
      <c r="O14" s="75"/>
    </row>
    <row r="15" spans="1:15" ht="12.75">
      <c r="A15" s="73" t="s">
        <v>12</v>
      </c>
      <c r="B15" s="74"/>
      <c r="C15" s="74"/>
      <c r="D15" s="6">
        <v>2</v>
      </c>
      <c r="E15" s="75" t="s">
        <v>15</v>
      </c>
      <c r="G15" s="73"/>
      <c r="H15" s="74"/>
      <c r="I15" s="74"/>
      <c r="J15" s="74"/>
      <c r="K15" s="74"/>
      <c r="L15" s="74"/>
      <c r="M15" s="74"/>
      <c r="N15" s="74"/>
      <c r="O15" s="75"/>
    </row>
    <row r="16" spans="1:15" ht="12.75">
      <c r="A16" s="73" t="s">
        <v>13</v>
      </c>
      <c r="B16" s="74"/>
      <c r="C16" s="74"/>
      <c r="D16" s="6">
        <v>0</v>
      </c>
      <c r="E16" s="75" t="s">
        <v>15</v>
      </c>
      <c r="G16" s="73" t="s">
        <v>57</v>
      </c>
      <c r="H16" s="74"/>
      <c r="I16" s="74"/>
      <c r="J16" s="74"/>
      <c r="K16" s="151">
        <f>'Relatie IRR en TVT'!E55</f>
        <v>6.392057233269473</v>
      </c>
      <c r="L16" s="74" t="s">
        <v>58</v>
      </c>
      <c r="M16" s="74"/>
      <c r="N16" s="74"/>
      <c r="O16" s="75"/>
    </row>
    <row r="17" spans="1:15" ht="12.75">
      <c r="A17" s="73" t="s">
        <v>14</v>
      </c>
      <c r="B17" s="74"/>
      <c r="C17" s="74"/>
      <c r="D17" s="172">
        <v>5</v>
      </c>
      <c r="E17" s="75" t="s">
        <v>16</v>
      </c>
      <c r="G17" s="73"/>
      <c r="H17" s="74"/>
      <c r="I17" s="74"/>
      <c r="J17" s="74"/>
      <c r="K17" s="74"/>
      <c r="L17" s="74"/>
      <c r="M17" s="74"/>
      <c r="N17" s="74"/>
      <c r="O17" s="75"/>
    </row>
    <row r="18" spans="1:17" ht="12.75">
      <c r="A18" s="76" t="s">
        <v>67</v>
      </c>
      <c r="B18" s="81"/>
      <c r="C18" s="81"/>
      <c r="D18" s="7">
        <v>0.34</v>
      </c>
      <c r="E18" s="82" t="s">
        <v>17</v>
      </c>
      <c r="G18" s="76" t="s">
        <v>59</v>
      </c>
      <c r="H18" s="77"/>
      <c r="I18" s="77"/>
      <c r="J18" s="77"/>
      <c r="K18" s="154">
        <f>'Relatie IRR en TVT'!E58</f>
        <v>3.8324007105437503</v>
      </c>
      <c r="L18" s="77" t="s">
        <v>60</v>
      </c>
      <c r="M18" s="77"/>
      <c r="N18" s="77"/>
      <c r="O18" s="78"/>
      <c r="P18" s="8"/>
      <c r="Q18" s="8"/>
    </row>
    <row r="19" spans="1:17" s="10" customFormat="1" ht="12.75">
      <c r="A19" s="83"/>
      <c r="B19" s="83"/>
      <c r="C19" s="83"/>
      <c r="D19" s="84"/>
      <c r="E19" s="83"/>
      <c r="G19" s="83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0" customFormat="1" ht="12.75">
      <c r="A20" s="83" t="s">
        <v>36</v>
      </c>
      <c r="B20" s="83"/>
      <c r="C20" s="83"/>
      <c r="D20" s="84"/>
      <c r="E20" s="83"/>
      <c r="G20" s="83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8:17" ht="12.75"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1" ht="20.25">
      <c r="A22" s="9" t="s">
        <v>25</v>
      </c>
      <c r="B22" s="9"/>
      <c r="K22" s="10"/>
    </row>
    <row r="23" spans="6:8" ht="12.75">
      <c r="F23" s="11"/>
      <c r="G23" s="11" t="s">
        <v>2</v>
      </c>
      <c r="H23" s="11"/>
    </row>
    <row r="24" ht="13.5" thickBot="1"/>
    <row r="25" spans="5:20" ht="13.5" thickBot="1">
      <c r="E25" s="12">
        <v>0</v>
      </c>
      <c r="F25" s="13">
        <v>1</v>
      </c>
      <c r="G25" s="13">
        <v>2</v>
      </c>
      <c r="H25" s="13">
        <v>3</v>
      </c>
      <c r="I25" s="13">
        <v>4</v>
      </c>
      <c r="J25" s="13">
        <v>5</v>
      </c>
      <c r="K25" s="13">
        <v>6</v>
      </c>
      <c r="L25" s="13">
        <v>7</v>
      </c>
      <c r="M25" s="13">
        <v>8</v>
      </c>
      <c r="N25" s="13">
        <v>9</v>
      </c>
      <c r="O25" s="13">
        <v>10</v>
      </c>
      <c r="P25" s="13">
        <v>11</v>
      </c>
      <c r="Q25" s="13">
        <v>12</v>
      </c>
      <c r="R25" s="13">
        <v>13</v>
      </c>
      <c r="S25" s="13">
        <v>14</v>
      </c>
      <c r="T25" s="14">
        <v>15</v>
      </c>
    </row>
    <row r="26" spans="1:20" ht="12.75">
      <c r="A26" s="11" t="s">
        <v>0</v>
      </c>
      <c r="B26" s="11"/>
      <c r="E26" s="15">
        <f>-(D12-D16)</f>
        <v>-5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1:41" ht="12.75">
      <c r="A27" s="11" t="s">
        <v>7</v>
      </c>
      <c r="B27" s="11"/>
      <c r="E27" s="18">
        <f>-D13</f>
        <v>-1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3.5" thickBot="1">
      <c r="A28" s="11" t="s">
        <v>5</v>
      </c>
      <c r="B28" s="11"/>
      <c r="E28" s="22"/>
      <c r="F28" s="23">
        <f aca="true" t="shared" si="0" ref="F28:N28">IF($D$14+1-F25&gt;0,$D$15,0)</f>
        <v>2</v>
      </c>
      <c r="G28" s="23">
        <f t="shared" si="0"/>
        <v>2</v>
      </c>
      <c r="H28" s="23">
        <f t="shared" si="0"/>
        <v>2</v>
      </c>
      <c r="I28" s="23">
        <f t="shared" si="0"/>
        <v>2</v>
      </c>
      <c r="J28" s="23">
        <f t="shared" si="0"/>
        <v>2</v>
      </c>
      <c r="K28" s="23">
        <f t="shared" si="0"/>
        <v>2</v>
      </c>
      <c r="L28" s="23">
        <f t="shared" si="0"/>
        <v>2</v>
      </c>
      <c r="M28" s="23">
        <f t="shared" si="0"/>
        <v>2</v>
      </c>
      <c r="N28" s="23">
        <f t="shared" si="0"/>
        <v>2</v>
      </c>
      <c r="O28" s="23">
        <f aca="true" t="shared" si="1" ref="O28:T28">IF($D$14+1-O25&gt;0,$D$15,0)</f>
        <v>2</v>
      </c>
      <c r="P28" s="23">
        <f t="shared" si="1"/>
        <v>0</v>
      </c>
      <c r="Q28" s="23">
        <f t="shared" si="1"/>
        <v>0</v>
      </c>
      <c r="R28" s="23">
        <f t="shared" si="1"/>
        <v>0</v>
      </c>
      <c r="S28" s="23">
        <f t="shared" si="1"/>
        <v>0</v>
      </c>
      <c r="T28" s="24">
        <f t="shared" si="1"/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3.5" thickBot="1">
      <c r="A29" s="11" t="s">
        <v>4</v>
      </c>
      <c r="B29" s="11"/>
      <c r="E29" s="25">
        <f>SUM(E26:E28)</f>
        <v>-6</v>
      </c>
      <c r="F29" s="26">
        <f aca="true" t="shared" si="2" ref="F29:T29">SUM(F26:F28)</f>
        <v>2</v>
      </c>
      <c r="G29" s="26">
        <f t="shared" si="2"/>
        <v>2</v>
      </c>
      <c r="H29" s="26">
        <f t="shared" si="2"/>
        <v>2</v>
      </c>
      <c r="I29" s="26">
        <f t="shared" si="2"/>
        <v>2</v>
      </c>
      <c r="J29" s="26">
        <f t="shared" si="2"/>
        <v>2</v>
      </c>
      <c r="K29" s="26">
        <f t="shared" si="2"/>
        <v>2</v>
      </c>
      <c r="L29" s="26">
        <f t="shared" si="2"/>
        <v>2</v>
      </c>
      <c r="M29" s="26">
        <f t="shared" si="2"/>
        <v>2</v>
      </c>
      <c r="N29" s="26">
        <f t="shared" si="2"/>
        <v>2</v>
      </c>
      <c r="O29" s="26">
        <f t="shared" si="2"/>
        <v>2</v>
      </c>
      <c r="P29" s="26">
        <f t="shared" si="2"/>
        <v>0</v>
      </c>
      <c r="Q29" s="26">
        <f t="shared" si="2"/>
        <v>0</v>
      </c>
      <c r="R29" s="26">
        <f t="shared" si="2"/>
        <v>0</v>
      </c>
      <c r="S29" s="26">
        <f t="shared" si="2"/>
        <v>0</v>
      </c>
      <c r="T29" s="27">
        <f t="shared" si="2"/>
        <v>0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5:20" ht="12.7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8" s="11" customFormat="1" ht="12.75">
      <c r="A31" s="63" t="s">
        <v>69</v>
      </c>
      <c r="B31" s="64"/>
      <c r="C31" s="64"/>
      <c r="D31" s="65"/>
      <c r="E31" s="64"/>
      <c r="F31" s="64"/>
      <c r="G31" s="66"/>
      <c r="H31" s="55"/>
    </row>
    <row r="32" spans="1:20" ht="12.75">
      <c r="A32" s="67" t="s">
        <v>27</v>
      </c>
      <c r="B32" s="68">
        <f>IRR(E32:T32)</f>
        <v>0.31112981410610213</v>
      </c>
      <c r="C32" s="187">
        <v>0</v>
      </c>
      <c r="D32" s="188">
        <f>SUM(E32:T32)</f>
        <v>14</v>
      </c>
      <c r="E32" s="187">
        <f>SUM(E$26:E$28)</f>
        <v>-6</v>
      </c>
      <c r="F32" s="187">
        <f>SUM(F$26:F$28)/POWER(1+$C36/100,F$25)</f>
        <v>2</v>
      </c>
      <c r="G32" s="192">
        <f aca="true" t="shared" si="3" ref="G32:T32">SUM(G$26:G$28)/POWER(1+$C32/100,G$25)</f>
        <v>2</v>
      </c>
      <c r="H32" s="62">
        <f t="shared" si="3"/>
        <v>2</v>
      </c>
      <c r="I32" s="31">
        <f t="shared" si="3"/>
        <v>2</v>
      </c>
      <c r="J32" s="31">
        <f t="shared" si="3"/>
        <v>2</v>
      </c>
      <c r="K32" s="31">
        <f t="shared" si="3"/>
        <v>2</v>
      </c>
      <c r="L32" s="31">
        <f t="shared" si="3"/>
        <v>2</v>
      </c>
      <c r="M32" s="31">
        <f t="shared" si="3"/>
        <v>2</v>
      </c>
      <c r="N32" s="31">
        <f t="shared" si="3"/>
        <v>2</v>
      </c>
      <c r="O32" s="31">
        <f t="shared" si="3"/>
        <v>2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</row>
    <row r="34" spans="1:4" ht="12.75">
      <c r="A34" s="32" t="s">
        <v>28</v>
      </c>
      <c r="D34" s="2"/>
    </row>
    <row r="35" spans="3:4" ht="38.25">
      <c r="C35" s="29" t="s">
        <v>3</v>
      </c>
      <c r="D35" s="30" t="s">
        <v>6</v>
      </c>
    </row>
    <row r="36" spans="3:20" ht="12.75">
      <c r="C36" s="2">
        <v>0</v>
      </c>
      <c r="D36" s="33">
        <f>SUM(E36:T36)</f>
        <v>14</v>
      </c>
      <c r="E36" s="2">
        <f>SUM(E$26:E$28)</f>
        <v>-6</v>
      </c>
      <c r="F36" s="2">
        <f aca="true" t="shared" si="4" ref="F36:T45">SUM(F$26:F$28)/POWER(1+$C36/100,F$25)</f>
        <v>2</v>
      </c>
      <c r="G36" s="2">
        <f t="shared" si="4"/>
        <v>2</v>
      </c>
      <c r="H36" s="2">
        <f t="shared" si="4"/>
        <v>2</v>
      </c>
      <c r="I36" s="2">
        <f t="shared" si="4"/>
        <v>2</v>
      </c>
      <c r="J36" s="2">
        <f t="shared" si="4"/>
        <v>2</v>
      </c>
      <c r="K36" s="2">
        <f t="shared" si="4"/>
        <v>2</v>
      </c>
      <c r="L36" s="2">
        <f t="shared" si="4"/>
        <v>2</v>
      </c>
      <c r="M36" s="2">
        <f t="shared" si="4"/>
        <v>2</v>
      </c>
      <c r="N36" s="2">
        <f t="shared" si="4"/>
        <v>2</v>
      </c>
      <c r="O36" s="2">
        <f t="shared" si="4"/>
        <v>2</v>
      </c>
      <c r="P36" s="2">
        <f t="shared" si="4"/>
        <v>0</v>
      </c>
      <c r="Q36" s="2">
        <f t="shared" si="4"/>
        <v>0</v>
      </c>
      <c r="R36" s="2">
        <f t="shared" si="4"/>
        <v>0</v>
      </c>
      <c r="S36" s="2">
        <f t="shared" si="4"/>
        <v>0</v>
      </c>
      <c r="T36" s="2">
        <f t="shared" si="4"/>
        <v>0</v>
      </c>
    </row>
    <row r="37" spans="3:20" ht="12.75">
      <c r="C37" s="2">
        <f>C36+5</f>
        <v>5</v>
      </c>
      <c r="D37" s="33">
        <f aca="true" t="shared" si="5" ref="D37:D46">SUM(E37:T37)</f>
        <v>9.443469858369625</v>
      </c>
      <c r="E37" s="2">
        <f aca="true" t="shared" si="6" ref="E37:E46">SUM(E$26:E$28)</f>
        <v>-6</v>
      </c>
      <c r="F37" s="34">
        <f t="shared" si="4"/>
        <v>1.9047619047619047</v>
      </c>
      <c r="G37" s="34">
        <f t="shared" si="4"/>
        <v>1.8140589569160996</v>
      </c>
      <c r="H37" s="34">
        <f t="shared" si="4"/>
        <v>1.727675197062952</v>
      </c>
      <c r="I37" s="34">
        <f t="shared" si="4"/>
        <v>1.645404949583764</v>
      </c>
      <c r="J37" s="34">
        <f t="shared" si="4"/>
        <v>1.567052332936918</v>
      </c>
      <c r="K37" s="34">
        <f t="shared" si="4"/>
        <v>1.4924307932732552</v>
      </c>
      <c r="L37" s="34">
        <f t="shared" si="4"/>
        <v>1.421362660260243</v>
      </c>
      <c r="M37" s="34">
        <f t="shared" si="4"/>
        <v>1.3536787240573744</v>
      </c>
      <c r="N37" s="34">
        <f t="shared" si="4"/>
        <v>1.2892178324355945</v>
      </c>
      <c r="O37" s="34">
        <f t="shared" si="4"/>
        <v>1.2278265070815186</v>
      </c>
      <c r="P37" s="2">
        <f t="shared" si="4"/>
        <v>0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</row>
    <row r="38" spans="3:20" ht="12.75">
      <c r="C38" s="2">
        <f>C37+5</f>
        <v>10</v>
      </c>
      <c r="D38" s="33">
        <f t="shared" si="5"/>
        <v>6.289134211409361</v>
      </c>
      <c r="E38" s="2">
        <f t="shared" si="6"/>
        <v>-6</v>
      </c>
      <c r="F38" s="34">
        <f t="shared" si="4"/>
        <v>1.8181818181818181</v>
      </c>
      <c r="G38" s="34">
        <f t="shared" si="4"/>
        <v>1.652892561983471</v>
      </c>
      <c r="H38" s="34">
        <f t="shared" si="4"/>
        <v>1.502629601803155</v>
      </c>
      <c r="I38" s="34">
        <f t="shared" si="4"/>
        <v>1.366026910730141</v>
      </c>
      <c r="J38" s="34">
        <f t="shared" si="4"/>
        <v>1.2418426461183099</v>
      </c>
      <c r="K38" s="34">
        <f t="shared" si="4"/>
        <v>1.1289478601075544</v>
      </c>
      <c r="L38" s="34">
        <f t="shared" si="4"/>
        <v>1.026316236461413</v>
      </c>
      <c r="M38" s="34">
        <f t="shared" si="4"/>
        <v>0.9330147604194663</v>
      </c>
      <c r="N38" s="34">
        <f t="shared" si="4"/>
        <v>0.8481952367449693</v>
      </c>
      <c r="O38" s="34">
        <f t="shared" si="4"/>
        <v>0.771086578859063</v>
      </c>
      <c r="P38" s="2">
        <f t="shared" si="4"/>
        <v>0</v>
      </c>
      <c r="Q38" s="2">
        <f t="shared" si="4"/>
        <v>0</v>
      </c>
      <c r="R38" s="2">
        <f t="shared" si="4"/>
        <v>0</v>
      </c>
      <c r="S38" s="2">
        <f t="shared" si="4"/>
        <v>0</v>
      </c>
      <c r="T38" s="2">
        <f t="shared" si="4"/>
        <v>0</v>
      </c>
    </row>
    <row r="39" spans="1:20" ht="12.75">
      <c r="A39" s="35"/>
      <c r="C39" s="2">
        <f aca="true" t="shared" si="7" ref="C39:C46">C38+5</f>
        <v>15</v>
      </c>
      <c r="D39" s="33">
        <f t="shared" si="5"/>
        <v>4.0375372517084624</v>
      </c>
      <c r="E39" s="2">
        <f t="shared" si="6"/>
        <v>-6</v>
      </c>
      <c r="F39" s="34">
        <f t="shared" si="4"/>
        <v>1.7391304347826089</v>
      </c>
      <c r="G39" s="34">
        <f t="shared" si="4"/>
        <v>1.512287334593573</v>
      </c>
      <c r="H39" s="34">
        <f t="shared" si="4"/>
        <v>1.3150324648639766</v>
      </c>
      <c r="I39" s="34">
        <f t="shared" si="4"/>
        <v>1.1435064911860668</v>
      </c>
      <c r="J39" s="34">
        <f t="shared" si="4"/>
        <v>0.9943534705965797</v>
      </c>
      <c r="K39" s="34">
        <f t="shared" si="4"/>
        <v>0.8646551918231129</v>
      </c>
      <c r="L39" s="34">
        <f t="shared" si="4"/>
        <v>0.7518740798461854</v>
      </c>
      <c r="M39" s="34">
        <f t="shared" si="4"/>
        <v>0.6538035476923351</v>
      </c>
      <c r="N39" s="34">
        <f t="shared" si="4"/>
        <v>0.5685248240802915</v>
      </c>
      <c r="O39" s="34">
        <f t="shared" si="4"/>
        <v>0.4943694122437317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</row>
    <row r="40" spans="3:20" ht="12.75">
      <c r="C40" s="2">
        <f t="shared" si="7"/>
        <v>20</v>
      </c>
      <c r="D40" s="33">
        <f t="shared" si="5"/>
        <v>2.3849441711015436</v>
      </c>
      <c r="E40" s="2">
        <f t="shared" si="6"/>
        <v>-6</v>
      </c>
      <c r="F40" s="34">
        <f t="shared" si="4"/>
        <v>1.6666666666666667</v>
      </c>
      <c r="G40" s="34">
        <f t="shared" si="4"/>
        <v>1.3888888888888888</v>
      </c>
      <c r="H40" s="34">
        <f t="shared" si="4"/>
        <v>1.1574074074074074</v>
      </c>
      <c r="I40" s="34">
        <f t="shared" si="4"/>
        <v>0.9645061728395062</v>
      </c>
      <c r="J40" s="34">
        <f t="shared" si="4"/>
        <v>0.8037551440329218</v>
      </c>
      <c r="K40" s="34">
        <f t="shared" si="4"/>
        <v>0.6697959533607682</v>
      </c>
      <c r="L40" s="34">
        <f t="shared" si="4"/>
        <v>0.5581632944673068</v>
      </c>
      <c r="M40" s="34">
        <f t="shared" si="4"/>
        <v>0.46513607872275575</v>
      </c>
      <c r="N40" s="34">
        <f t="shared" si="4"/>
        <v>0.3876133989356298</v>
      </c>
      <c r="O40" s="34">
        <f t="shared" si="4"/>
        <v>0.32301116577969147</v>
      </c>
      <c r="P40" s="2">
        <f t="shared" si="4"/>
        <v>0</v>
      </c>
      <c r="Q40" s="2">
        <f t="shared" si="4"/>
        <v>0</v>
      </c>
      <c r="R40" s="2">
        <f t="shared" si="4"/>
        <v>0</v>
      </c>
      <c r="S40" s="2">
        <f t="shared" si="4"/>
        <v>0</v>
      </c>
      <c r="T40" s="2">
        <f t="shared" si="4"/>
        <v>0</v>
      </c>
    </row>
    <row r="41" spans="3:20" ht="12.75">
      <c r="C41" s="2">
        <f t="shared" si="7"/>
        <v>25</v>
      </c>
      <c r="D41" s="33">
        <f t="shared" si="5"/>
        <v>1.1410065407999999</v>
      </c>
      <c r="E41" s="2">
        <f t="shared" si="6"/>
        <v>-6</v>
      </c>
      <c r="F41" s="34">
        <f t="shared" si="4"/>
        <v>1.6</v>
      </c>
      <c r="G41" s="34">
        <f t="shared" si="4"/>
        <v>1.28</v>
      </c>
      <c r="H41" s="34">
        <f t="shared" si="4"/>
        <v>1.024</v>
      </c>
      <c r="I41" s="34">
        <f t="shared" si="4"/>
        <v>0.8192</v>
      </c>
      <c r="J41" s="34">
        <f t="shared" si="4"/>
        <v>0.65536</v>
      </c>
      <c r="K41" s="34">
        <f t="shared" si="4"/>
        <v>0.524288</v>
      </c>
      <c r="L41" s="34">
        <f t="shared" si="4"/>
        <v>0.4194304</v>
      </c>
      <c r="M41" s="34">
        <f t="shared" si="4"/>
        <v>0.33554432</v>
      </c>
      <c r="N41" s="34">
        <f t="shared" si="4"/>
        <v>0.268435456</v>
      </c>
      <c r="O41" s="34">
        <f t="shared" si="4"/>
        <v>0.2147483648</v>
      </c>
      <c r="P41" s="2">
        <f t="shared" si="4"/>
        <v>0</v>
      </c>
      <c r="Q41" s="2">
        <f t="shared" si="4"/>
        <v>0</v>
      </c>
      <c r="R41" s="2">
        <f t="shared" si="4"/>
        <v>0</v>
      </c>
      <c r="S41" s="2">
        <f t="shared" si="4"/>
        <v>0</v>
      </c>
      <c r="T41" s="2">
        <f t="shared" si="4"/>
        <v>0</v>
      </c>
    </row>
    <row r="42" spans="3:20" ht="12.75">
      <c r="C42" s="2">
        <f t="shared" si="7"/>
        <v>30</v>
      </c>
      <c r="D42" s="33">
        <f t="shared" si="5"/>
        <v>0.18307899809062717</v>
      </c>
      <c r="E42" s="2">
        <f t="shared" si="6"/>
        <v>-6</v>
      </c>
      <c r="F42" s="34">
        <f t="shared" si="4"/>
        <v>1.5384615384615383</v>
      </c>
      <c r="G42" s="34">
        <f t="shared" si="4"/>
        <v>1.1834319526627217</v>
      </c>
      <c r="H42" s="34">
        <f t="shared" si="4"/>
        <v>0.9103322712790166</v>
      </c>
      <c r="I42" s="34">
        <f t="shared" si="4"/>
        <v>0.7002555932915513</v>
      </c>
      <c r="J42" s="34">
        <f t="shared" si="4"/>
        <v>0.5386581486858086</v>
      </c>
      <c r="K42" s="34">
        <f t="shared" si="4"/>
        <v>0.4143524220660066</v>
      </c>
      <c r="L42" s="34">
        <f t="shared" si="4"/>
        <v>0.3187326323584666</v>
      </c>
      <c r="M42" s="34">
        <f t="shared" si="4"/>
        <v>0.24517894796805126</v>
      </c>
      <c r="N42" s="34">
        <f t="shared" si="4"/>
        <v>0.1885991907446548</v>
      </c>
      <c r="O42" s="34">
        <f t="shared" si="4"/>
        <v>0.14507630057281137</v>
      </c>
      <c r="P42" s="2">
        <f t="shared" si="4"/>
        <v>0</v>
      </c>
      <c r="Q42" s="2">
        <f t="shared" si="4"/>
        <v>0</v>
      </c>
      <c r="R42" s="2">
        <f t="shared" si="4"/>
        <v>0</v>
      </c>
      <c r="S42" s="2">
        <f t="shared" si="4"/>
        <v>0</v>
      </c>
      <c r="T42" s="2">
        <f t="shared" si="4"/>
        <v>0</v>
      </c>
    </row>
    <row r="43" spans="3:20" ht="12.75">
      <c r="C43" s="2">
        <f t="shared" si="7"/>
        <v>35</v>
      </c>
      <c r="D43" s="33">
        <f t="shared" si="5"/>
        <v>-0.5699144118634137</v>
      </c>
      <c r="E43" s="2">
        <f t="shared" si="6"/>
        <v>-6</v>
      </c>
      <c r="F43" s="34">
        <f t="shared" si="4"/>
        <v>1.4814814814814814</v>
      </c>
      <c r="G43" s="34">
        <f t="shared" si="4"/>
        <v>1.0973936899862824</v>
      </c>
      <c r="H43" s="34">
        <f t="shared" si="4"/>
        <v>0.8128842148046537</v>
      </c>
      <c r="I43" s="34">
        <f t="shared" si="4"/>
        <v>0.6021364554108545</v>
      </c>
      <c r="J43" s="34">
        <f t="shared" si="4"/>
        <v>0.4460270040080403</v>
      </c>
      <c r="K43" s="34">
        <f t="shared" si="4"/>
        <v>0.3303903733392891</v>
      </c>
      <c r="L43" s="34">
        <f t="shared" si="4"/>
        <v>0.24473360988095488</v>
      </c>
      <c r="M43" s="34">
        <f t="shared" si="4"/>
        <v>0.18128415546737398</v>
      </c>
      <c r="N43" s="34">
        <f t="shared" si="4"/>
        <v>0.1342845596054622</v>
      </c>
      <c r="O43" s="34">
        <f t="shared" si="4"/>
        <v>0.09947004415219421</v>
      </c>
      <c r="P43" s="2">
        <f t="shared" si="4"/>
        <v>0</v>
      </c>
      <c r="Q43" s="2">
        <f t="shared" si="4"/>
        <v>0</v>
      </c>
      <c r="R43" s="2">
        <f t="shared" si="4"/>
        <v>0</v>
      </c>
      <c r="S43" s="2">
        <f t="shared" si="4"/>
        <v>0</v>
      </c>
      <c r="T43" s="2">
        <f t="shared" si="4"/>
        <v>0</v>
      </c>
    </row>
    <row r="44" spans="3:20" ht="12.75">
      <c r="C44" s="2">
        <f t="shared" si="7"/>
        <v>40</v>
      </c>
      <c r="D44" s="33">
        <f t="shared" si="5"/>
        <v>-1.172858065168037</v>
      </c>
      <c r="E44" s="2">
        <f t="shared" si="6"/>
        <v>-6</v>
      </c>
      <c r="F44" s="34">
        <f t="shared" si="4"/>
        <v>1.4285714285714286</v>
      </c>
      <c r="G44" s="34">
        <f t="shared" si="4"/>
        <v>1.0204081632653064</v>
      </c>
      <c r="H44" s="34">
        <f t="shared" si="4"/>
        <v>0.7288629737609331</v>
      </c>
      <c r="I44" s="34">
        <f t="shared" si="4"/>
        <v>0.520616409829238</v>
      </c>
      <c r="J44" s="34">
        <f t="shared" si="4"/>
        <v>0.37186886416374143</v>
      </c>
      <c r="K44" s="34">
        <f t="shared" si="4"/>
        <v>0.26562061725981534</v>
      </c>
      <c r="L44" s="34">
        <f t="shared" si="4"/>
        <v>0.18972901232843956</v>
      </c>
      <c r="M44" s="34">
        <f t="shared" si="4"/>
        <v>0.13552072309174254</v>
      </c>
      <c r="N44" s="34">
        <f t="shared" si="4"/>
        <v>0.09680051649410182</v>
      </c>
      <c r="O44" s="34">
        <f t="shared" si="4"/>
        <v>0.06914322606721558</v>
      </c>
      <c r="P44" s="2">
        <f t="shared" si="4"/>
        <v>0</v>
      </c>
      <c r="Q44" s="2">
        <f t="shared" si="4"/>
        <v>0</v>
      </c>
      <c r="R44" s="2">
        <f t="shared" si="4"/>
        <v>0</v>
      </c>
      <c r="S44" s="2">
        <f t="shared" si="4"/>
        <v>0</v>
      </c>
      <c r="T44" s="2">
        <f t="shared" si="4"/>
        <v>0</v>
      </c>
    </row>
    <row r="45" spans="3:20" ht="12.75">
      <c r="C45" s="2">
        <f t="shared" si="7"/>
        <v>45</v>
      </c>
      <c r="D45" s="33">
        <f t="shared" si="5"/>
        <v>-1.6637331848159391</v>
      </c>
      <c r="E45" s="2">
        <f t="shared" si="6"/>
        <v>-6</v>
      </c>
      <c r="F45" s="34">
        <f t="shared" si="4"/>
        <v>1.3793103448275863</v>
      </c>
      <c r="G45" s="34">
        <f t="shared" si="4"/>
        <v>0.9512485136741974</v>
      </c>
      <c r="H45" s="34">
        <f t="shared" si="4"/>
        <v>0.656033457706343</v>
      </c>
      <c r="I45" s="34">
        <f t="shared" si="4"/>
        <v>0.4524368673836849</v>
      </c>
      <c r="J45" s="34">
        <f t="shared" si="4"/>
        <v>0.31202542578185166</v>
      </c>
      <c r="K45" s="34">
        <f t="shared" si="4"/>
        <v>0.2151899488150701</v>
      </c>
      <c r="L45" s="34">
        <f t="shared" si="4"/>
        <v>0.1484068612517725</v>
      </c>
      <c r="M45" s="34">
        <f t="shared" si="4"/>
        <v>0.10234955948398101</v>
      </c>
      <c r="N45" s="34">
        <f t="shared" si="4"/>
        <v>0.0705859030924007</v>
      </c>
      <c r="O45" s="34">
        <f t="shared" si="4"/>
        <v>0.0486799331671729</v>
      </c>
      <c r="P45" s="2">
        <f t="shared" si="4"/>
        <v>0</v>
      </c>
      <c r="Q45" s="2">
        <f t="shared" si="4"/>
        <v>0</v>
      </c>
      <c r="R45" s="2">
        <f t="shared" si="4"/>
        <v>0</v>
      </c>
      <c r="S45" s="2">
        <f t="shared" si="4"/>
        <v>0</v>
      </c>
      <c r="T45" s="2">
        <f t="shared" si="4"/>
        <v>0</v>
      </c>
    </row>
    <row r="46" spans="3:20" ht="12.75">
      <c r="C46" s="2">
        <f t="shared" si="7"/>
        <v>50</v>
      </c>
      <c r="D46" s="33">
        <f t="shared" si="5"/>
        <v>-2.069366119663331</v>
      </c>
      <c r="E46" s="2">
        <f t="shared" si="6"/>
        <v>-6</v>
      </c>
      <c r="F46" s="34">
        <f aca="true" t="shared" si="8" ref="F46:T46">SUM(F$26:F$28)/POWER(1+$C46/100,F$25)</f>
        <v>1.3333333333333333</v>
      </c>
      <c r="G46" s="34">
        <f t="shared" si="8"/>
        <v>0.8888888888888888</v>
      </c>
      <c r="H46" s="34">
        <f t="shared" si="8"/>
        <v>0.5925925925925926</v>
      </c>
      <c r="I46" s="34">
        <f t="shared" si="8"/>
        <v>0.3950617283950617</v>
      </c>
      <c r="J46" s="34">
        <f t="shared" si="8"/>
        <v>0.26337448559670784</v>
      </c>
      <c r="K46" s="34">
        <f t="shared" si="8"/>
        <v>0.1755829903978052</v>
      </c>
      <c r="L46" s="34">
        <f t="shared" si="8"/>
        <v>0.11705532693187014</v>
      </c>
      <c r="M46" s="34">
        <f t="shared" si="8"/>
        <v>0.07803688462124676</v>
      </c>
      <c r="N46" s="34">
        <f t="shared" si="8"/>
        <v>0.05202458974749784</v>
      </c>
      <c r="O46" s="34">
        <f t="shared" si="8"/>
        <v>0.034683059831665225</v>
      </c>
      <c r="P46" s="2">
        <f t="shared" si="8"/>
        <v>0</v>
      </c>
      <c r="Q46" s="2">
        <f t="shared" si="8"/>
        <v>0</v>
      </c>
      <c r="R46" s="2">
        <f t="shared" si="8"/>
        <v>0</v>
      </c>
      <c r="S46" s="2">
        <f t="shared" si="8"/>
        <v>0</v>
      </c>
      <c r="T46" s="2">
        <f t="shared" si="8"/>
        <v>0</v>
      </c>
    </row>
    <row r="47" spans="4:15" ht="13.5" thickBot="1">
      <c r="D47" s="33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2" ht="13.5" thickBot="1">
      <c r="A48" s="36" t="s">
        <v>20</v>
      </c>
      <c r="B48" s="37"/>
      <c r="C48" s="38"/>
      <c r="D48" s="39"/>
      <c r="E48" s="38"/>
      <c r="F48" s="40"/>
      <c r="G48" s="40"/>
      <c r="H48" s="40"/>
      <c r="I48" s="40"/>
      <c r="J48" s="40"/>
      <c r="K48" s="40"/>
      <c r="L48" s="41"/>
    </row>
    <row r="49" ht="12.75">
      <c r="D49" s="42"/>
    </row>
    <row r="50" spans="1:4" s="43" customFormat="1" ht="20.25">
      <c r="A50" s="9" t="s">
        <v>26</v>
      </c>
      <c r="B50" s="9"/>
      <c r="D50" s="44"/>
    </row>
    <row r="51" spans="1:6" ht="12.75">
      <c r="A51" s="11"/>
      <c r="B51" s="11"/>
      <c r="D51" s="42"/>
      <c r="F51" s="11" t="s">
        <v>2</v>
      </c>
    </row>
    <row r="52" ht="13.5" thickBot="1">
      <c r="D52" s="45"/>
    </row>
    <row r="53" spans="4:20" ht="13.5" thickBot="1">
      <c r="D53" s="42"/>
      <c r="E53" s="12">
        <v>0</v>
      </c>
      <c r="F53" s="13">
        <v>1</v>
      </c>
      <c r="G53" s="13">
        <v>2</v>
      </c>
      <c r="H53" s="13">
        <v>3</v>
      </c>
      <c r="I53" s="13">
        <v>4</v>
      </c>
      <c r="J53" s="13">
        <v>5</v>
      </c>
      <c r="K53" s="13">
        <v>6</v>
      </c>
      <c r="L53" s="13">
        <v>7</v>
      </c>
      <c r="M53" s="13">
        <v>8</v>
      </c>
      <c r="N53" s="13">
        <v>9</v>
      </c>
      <c r="O53" s="13">
        <v>10</v>
      </c>
      <c r="P53" s="13">
        <v>11</v>
      </c>
      <c r="Q53" s="13">
        <v>12</v>
      </c>
      <c r="R53" s="13">
        <v>13</v>
      </c>
      <c r="S53" s="13">
        <v>14</v>
      </c>
      <c r="T53" s="14">
        <v>15</v>
      </c>
    </row>
    <row r="54" spans="1:20" ht="12.75">
      <c r="A54" s="11" t="s">
        <v>1</v>
      </c>
      <c r="B54" s="11"/>
      <c r="C54" s="11"/>
      <c r="D54" s="42"/>
      <c r="E54" s="193">
        <f>-(D12-D16)</f>
        <v>-5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12.75">
      <c r="A55" s="11" t="s">
        <v>7</v>
      </c>
      <c r="B55" s="11"/>
      <c r="C55" s="11"/>
      <c r="D55" s="42"/>
      <c r="E55" s="194">
        <f>-D13</f>
        <v>-1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28"/>
      <c r="Q55" s="28"/>
      <c r="R55" s="28"/>
      <c r="S55" s="28"/>
      <c r="T55" s="47"/>
    </row>
    <row r="56" spans="1:20" ht="12.75">
      <c r="A56" s="11" t="s">
        <v>9</v>
      </c>
      <c r="B56" s="11"/>
      <c r="C56" s="11"/>
      <c r="D56" s="42"/>
      <c r="E56" s="46"/>
      <c r="F56" s="19">
        <f aca="true" t="shared" si="9" ref="F56:T56">IF($D$14+1-F53&gt;0,$D$15,0)</f>
        <v>2</v>
      </c>
      <c r="G56" s="19">
        <f t="shared" si="9"/>
        <v>2</v>
      </c>
      <c r="H56" s="19">
        <f t="shared" si="9"/>
        <v>2</v>
      </c>
      <c r="I56" s="19">
        <f t="shared" si="9"/>
        <v>2</v>
      </c>
      <c r="J56" s="19">
        <f t="shared" si="9"/>
        <v>2</v>
      </c>
      <c r="K56" s="19">
        <f t="shared" si="9"/>
        <v>2</v>
      </c>
      <c r="L56" s="19">
        <f t="shared" si="9"/>
        <v>2</v>
      </c>
      <c r="M56" s="19">
        <f t="shared" si="9"/>
        <v>2</v>
      </c>
      <c r="N56" s="19">
        <f t="shared" si="9"/>
        <v>2</v>
      </c>
      <c r="O56" s="19">
        <f t="shared" si="9"/>
        <v>2</v>
      </c>
      <c r="P56" s="19">
        <f t="shared" si="9"/>
        <v>0</v>
      </c>
      <c r="Q56" s="19">
        <f t="shared" si="9"/>
        <v>0</v>
      </c>
      <c r="R56" s="19">
        <f t="shared" si="9"/>
        <v>0</v>
      </c>
      <c r="S56" s="19">
        <f t="shared" si="9"/>
        <v>0</v>
      </c>
      <c r="T56" s="20">
        <f t="shared" si="9"/>
        <v>0</v>
      </c>
    </row>
    <row r="57" spans="1:20" ht="12.75">
      <c r="A57" s="11" t="s">
        <v>8</v>
      </c>
      <c r="B57" s="11"/>
      <c r="C57" s="11"/>
      <c r="D57" s="42"/>
      <c r="E57" s="48">
        <f>-E55*$D$18</f>
        <v>0.34</v>
      </c>
      <c r="F57" s="49">
        <f>-F56*$D$18</f>
        <v>-0.68</v>
      </c>
      <c r="G57" s="49">
        <f aca="true" t="shared" si="10" ref="G57:M57">-G56*$D$18</f>
        <v>-0.68</v>
      </c>
      <c r="H57" s="49">
        <f t="shared" si="10"/>
        <v>-0.68</v>
      </c>
      <c r="I57" s="49">
        <f t="shared" si="10"/>
        <v>-0.68</v>
      </c>
      <c r="J57" s="49">
        <f t="shared" si="10"/>
        <v>-0.68</v>
      </c>
      <c r="K57" s="49">
        <f t="shared" si="10"/>
        <v>-0.68</v>
      </c>
      <c r="L57" s="49">
        <f t="shared" si="10"/>
        <v>-0.68</v>
      </c>
      <c r="M57" s="49">
        <f t="shared" si="10"/>
        <v>-0.68</v>
      </c>
      <c r="N57" s="49">
        <f aca="true" t="shared" si="11" ref="N57:T57">-N56*$D$18</f>
        <v>-0.68</v>
      </c>
      <c r="O57" s="49">
        <f t="shared" si="11"/>
        <v>-0.68</v>
      </c>
      <c r="P57" s="49">
        <f t="shared" si="11"/>
        <v>0</v>
      </c>
      <c r="Q57" s="49">
        <f t="shared" si="11"/>
        <v>0</v>
      </c>
      <c r="R57" s="49">
        <f t="shared" si="11"/>
        <v>0</v>
      </c>
      <c r="S57" s="49">
        <f t="shared" si="11"/>
        <v>0</v>
      </c>
      <c r="T57" s="50">
        <f t="shared" si="11"/>
        <v>0</v>
      </c>
    </row>
    <row r="58" spans="1:20" ht="12.75">
      <c r="A58" s="11" t="s">
        <v>19</v>
      </c>
      <c r="B58" s="11"/>
      <c r="C58" s="11"/>
      <c r="D58" s="42"/>
      <c r="E58" s="184"/>
      <c r="F58" s="185">
        <f aca="true" t="shared" si="12" ref="F58:T58">IF($D$17+1-F$53&gt;0,($D$12/$D$17),0)</f>
        <v>1</v>
      </c>
      <c r="G58" s="185">
        <f t="shared" si="12"/>
        <v>1</v>
      </c>
      <c r="H58" s="185">
        <f t="shared" si="12"/>
        <v>1</v>
      </c>
      <c r="I58" s="185">
        <f t="shared" si="12"/>
        <v>1</v>
      </c>
      <c r="J58" s="185">
        <f t="shared" si="12"/>
        <v>1</v>
      </c>
      <c r="K58" s="185">
        <f t="shared" si="12"/>
        <v>0</v>
      </c>
      <c r="L58" s="185">
        <f t="shared" si="12"/>
        <v>0</v>
      </c>
      <c r="M58" s="185">
        <f t="shared" si="12"/>
        <v>0</v>
      </c>
      <c r="N58" s="185">
        <f t="shared" si="12"/>
        <v>0</v>
      </c>
      <c r="O58" s="185">
        <f t="shared" si="12"/>
        <v>0</v>
      </c>
      <c r="P58" s="185">
        <f t="shared" si="12"/>
        <v>0</v>
      </c>
      <c r="Q58" s="185">
        <f t="shared" si="12"/>
        <v>0</v>
      </c>
      <c r="R58" s="185">
        <f t="shared" si="12"/>
        <v>0</v>
      </c>
      <c r="S58" s="185">
        <f t="shared" si="12"/>
        <v>0</v>
      </c>
      <c r="T58" s="186">
        <f t="shared" si="12"/>
        <v>0</v>
      </c>
    </row>
    <row r="59" spans="1:20" ht="13.5" thickBot="1">
      <c r="A59" s="11" t="s">
        <v>10</v>
      </c>
      <c r="B59" s="11"/>
      <c r="C59" s="11"/>
      <c r="D59" s="42"/>
      <c r="E59" s="46"/>
      <c r="F59" s="28">
        <f aca="true" t="shared" si="13" ref="F59:T59">IF(F$58&gt;0,F58*$D$18,0)</f>
        <v>0.34</v>
      </c>
      <c r="G59" s="28">
        <f t="shared" si="13"/>
        <v>0.34</v>
      </c>
      <c r="H59" s="28">
        <f t="shared" si="13"/>
        <v>0.34</v>
      </c>
      <c r="I59" s="28">
        <f t="shared" si="13"/>
        <v>0.34</v>
      </c>
      <c r="J59" s="28">
        <f t="shared" si="13"/>
        <v>0.34</v>
      </c>
      <c r="K59" s="28">
        <f t="shared" si="13"/>
        <v>0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0</v>
      </c>
      <c r="P59" s="28">
        <f t="shared" si="13"/>
        <v>0</v>
      </c>
      <c r="Q59" s="28">
        <f t="shared" si="13"/>
        <v>0</v>
      </c>
      <c r="R59" s="28">
        <f t="shared" si="13"/>
        <v>0</v>
      </c>
      <c r="S59" s="28">
        <f t="shared" si="13"/>
        <v>0</v>
      </c>
      <c r="T59" s="47">
        <f t="shared" si="13"/>
        <v>0</v>
      </c>
    </row>
    <row r="60" spans="1:20" ht="13.5" thickBot="1">
      <c r="A60" s="11" t="s">
        <v>11</v>
      </c>
      <c r="B60" s="11"/>
      <c r="C60" s="11"/>
      <c r="D60" s="42"/>
      <c r="E60" s="51">
        <f>SUM(E54:E59)</f>
        <v>-5.66</v>
      </c>
      <c r="F60" s="52">
        <f>SUM(F54:F59)-F58</f>
        <v>1.6599999999999997</v>
      </c>
      <c r="G60" s="52">
        <f aca="true" t="shared" si="14" ref="G60:O60">SUM(G54:G59)-G58</f>
        <v>1.6599999999999997</v>
      </c>
      <c r="H60" s="52">
        <f t="shared" si="14"/>
        <v>1.6599999999999997</v>
      </c>
      <c r="I60" s="52">
        <f t="shared" si="14"/>
        <v>1.6599999999999997</v>
      </c>
      <c r="J60" s="52">
        <f t="shared" si="14"/>
        <v>1.6599999999999997</v>
      </c>
      <c r="K60" s="52">
        <f t="shared" si="14"/>
        <v>1.3199999999999998</v>
      </c>
      <c r="L60" s="52">
        <f t="shared" si="14"/>
        <v>1.3199999999999998</v>
      </c>
      <c r="M60" s="52">
        <f t="shared" si="14"/>
        <v>1.3199999999999998</v>
      </c>
      <c r="N60" s="52">
        <f t="shared" si="14"/>
        <v>1.3199999999999998</v>
      </c>
      <c r="O60" s="52">
        <f t="shared" si="14"/>
        <v>1.3199999999999998</v>
      </c>
      <c r="P60" s="52">
        <f>SUM(P54:P59)-P58</f>
        <v>0</v>
      </c>
      <c r="Q60" s="52">
        <f>SUM(Q54:Q59)-Q58</f>
        <v>0</v>
      </c>
      <c r="R60" s="52">
        <f>SUM(R54:R59)-R58</f>
        <v>0</v>
      </c>
      <c r="S60" s="52">
        <f>SUM(S54:S59)-S58</f>
        <v>0</v>
      </c>
      <c r="T60" s="53">
        <f>SUM(T54:T59)-T58</f>
        <v>0</v>
      </c>
    </row>
    <row r="61" spans="1:20" ht="12.75">
      <c r="A61" s="11"/>
      <c r="B61" s="11"/>
      <c r="C61" s="11"/>
      <c r="D61" s="42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7" s="55" customFormat="1" ht="12.75">
      <c r="A62" s="63" t="s">
        <v>69</v>
      </c>
      <c r="B62" s="64"/>
      <c r="C62" s="64"/>
      <c r="D62" s="65"/>
      <c r="E62" s="64"/>
      <c r="F62" s="64"/>
      <c r="G62" s="66"/>
    </row>
    <row r="63" spans="1:20" s="10" customFormat="1" ht="13.5" customHeight="1">
      <c r="A63" s="67" t="s">
        <v>31</v>
      </c>
      <c r="B63" s="69">
        <f>IRR(E63:T63)</f>
        <v>0.24799789650028722</v>
      </c>
      <c r="C63" s="187">
        <v>0</v>
      </c>
      <c r="D63" s="188">
        <f>SUM(E63:T63)</f>
        <v>9.239999999999998</v>
      </c>
      <c r="E63" s="189">
        <f aca="true" t="shared" si="15" ref="E63:T63">(SUM(E$54:E$59)-E$58)/POWER(1+$C63/100,E$53)</f>
        <v>-5.66</v>
      </c>
      <c r="F63" s="190">
        <f t="shared" si="15"/>
        <v>1.6599999999999997</v>
      </c>
      <c r="G63" s="191">
        <f t="shared" si="15"/>
        <v>1.6599999999999997</v>
      </c>
      <c r="H63" s="56">
        <f t="shared" si="15"/>
        <v>1.6599999999999997</v>
      </c>
      <c r="I63" s="56">
        <f t="shared" si="15"/>
        <v>1.6599999999999997</v>
      </c>
      <c r="J63" s="56">
        <f t="shared" si="15"/>
        <v>1.6599999999999997</v>
      </c>
      <c r="K63" s="56">
        <f t="shared" si="15"/>
        <v>1.3199999999999998</v>
      </c>
      <c r="L63" s="56">
        <f t="shared" si="15"/>
        <v>1.3199999999999998</v>
      </c>
      <c r="M63" s="56">
        <f t="shared" si="15"/>
        <v>1.3199999999999998</v>
      </c>
      <c r="N63" s="56">
        <f t="shared" si="15"/>
        <v>1.3199999999999998</v>
      </c>
      <c r="O63" s="56">
        <f t="shared" si="15"/>
        <v>1.3199999999999998</v>
      </c>
      <c r="P63" s="56">
        <f t="shared" si="15"/>
        <v>0</v>
      </c>
      <c r="Q63" s="56">
        <f t="shared" si="15"/>
        <v>0</v>
      </c>
      <c r="R63" s="56">
        <f t="shared" si="15"/>
        <v>0</v>
      </c>
      <c r="S63" s="56">
        <f t="shared" si="15"/>
        <v>0</v>
      </c>
      <c r="T63" s="56">
        <f t="shared" si="15"/>
        <v>0</v>
      </c>
    </row>
    <row r="65" spans="1:4" ht="12.75">
      <c r="A65" s="32" t="s">
        <v>28</v>
      </c>
      <c r="D65" s="2"/>
    </row>
    <row r="66" spans="1:4" ht="12.75">
      <c r="A66" s="32"/>
      <c r="D66" s="2"/>
    </row>
    <row r="67" spans="3:4" ht="38.25">
      <c r="C67" s="29" t="s">
        <v>3</v>
      </c>
      <c r="D67" s="54" t="s">
        <v>6</v>
      </c>
    </row>
    <row r="68" spans="3:20" ht="12.75">
      <c r="C68" s="2">
        <v>0</v>
      </c>
      <c r="D68" s="33">
        <f>SUM(E68:T68)</f>
        <v>9.239999999999998</v>
      </c>
      <c r="E68" s="57">
        <f aca="true" t="shared" si="16" ref="E68:T77">(SUM(E$54:E$59)-E$58)/POWER(1+$C68/100,E$53)</f>
        <v>-5.66</v>
      </c>
      <c r="F68" s="34">
        <f t="shared" si="16"/>
        <v>1.6599999999999997</v>
      </c>
      <c r="G68" s="34">
        <f t="shared" si="16"/>
        <v>1.6599999999999997</v>
      </c>
      <c r="H68" s="34">
        <f t="shared" si="16"/>
        <v>1.6599999999999997</v>
      </c>
      <c r="I68" s="34">
        <f t="shared" si="16"/>
        <v>1.6599999999999997</v>
      </c>
      <c r="J68" s="34">
        <f t="shared" si="16"/>
        <v>1.6599999999999997</v>
      </c>
      <c r="K68" s="34">
        <f t="shared" si="16"/>
        <v>1.3199999999999998</v>
      </c>
      <c r="L68" s="34">
        <f t="shared" si="16"/>
        <v>1.3199999999999998</v>
      </c>
      <c r="M68" s="34">
        <f t="shared" si="16"/>
        <v>1.3199999999999998</v>
      </c>
      <c r="N68" s="34">
        <f t="shared" si="16"/>
        <v>1.3199999999999998</v>
      </c>
      <c r="O68" s="34">
        <f t="shared" si="16"/>
        <v>1.3199999999999998</v>
      </c>
      <c r="P68" s="34">
        <f t="shared" si="16"/>
        <v>0</v>
      </c>
      <c r="Q68" s="34">
        <f t="shared" si="16"/>
        <v>0</v>
      </c>
      <c r="R68" s="34">
        <f t="shared" si="16"/>
        <v>0</v>
      </c>
      <c r="S68" s="34">
        <f t="shared" si="16"/>
        <v>0</v>
      </c>
      <c r="T68" s="34">
        <f t="shared" si="16"/>
        <v>0</v>
      </c>
    </row>
    <row r="69" spans="3:20" ht="12.75">
      <c r="C69" s="2">
        <f>C68+5</f>
        <v>5</v>
      </c>
      <c r="D69" s="33">
        <f aca="true" t="shared" si="17" ref="D69:D78">SUM(E69:T69)</f>
        <v>6.004712174538429</v>
      </c>
      <c r="E69" s="57">
        <f t="shared" si="16"/>
        <v>-5.66</v>
      </c>
      <c r="F69" s="34">
        <f t="shared" si="16"/>
        <v>1.5809523809523807</v>
      </c>
      <c r="G69" s="34">
        <f t="shared" si="16"/>
        <v>1.5056689342403624</v>
      </c>
      <c r="H69" s="34">
        <f t="shared" si="16"/>
        <v>1.43397041356225</v>
      </c>
      <c r="I69" s="34">
        <f t="shared" si="16"/>
        <v>1.3656861081545237</v>
      </c>
      <c r="J69" s="34">
        <f t="shared" si="16"/>
        <v>1.3006534363376416</v>
      </c>
      <c r="K69" s="34">
        <f t="shared" si="16"/>
        <v>0.9850043235603484</v>
      </c>
      <c r="L69" s="34">
        <f t="shared" si="16"/>
        <v>0.9380993557717602</v>
      </c>
      <c r="M69" s="34">
        <f t="shared" si="16"/>
        <v>0.893427957877867</v>
      </c>
      <c r="N69" s="34">
        <f t="shared" si="16"/>
        <v>0.8508837694074923</v>
      </c>
      <c r="O69" s="34">
        <f t="shared" si="16"/>
        <v>0.8103654946738021</v>
      </c>
      <c r="P69" s="34">
        <f t="shared" si="16"/>
        <v>0</v>
      </c>
      <c r="Q69" s="34">
        <f t="shared" si="16"/>
        <v>0</v>
      </c>
      <c r="R69" s="34">
        <f t="shared" si="16"/>
        <v>0</v>
      </c>
      <c r="S69" s="34">
        <f t="shared" si="16"/>
        <v>0</v>
      </c>
      <c r="T69" s="34">
        <f t="shared" si="16"/>
        <v>0</v>
      </c>
    </row>
    <row r="70" spans="3:20" ht="12.75">
      <c r="C70" s="2">
        <f aca="true" t="shared" si="18" ref="C70:C78">C69+5</f>
        <v>10</v>
      </c>
      <c r="D70" s="33">
        <f t="shared" si="17"/>
        <v>3.7396960811290487</v>
      </c>
      <c r="E70" s="57">
        <f t="shared" si="16"/>
        <v>-5.66</v>
      </c>
      <c r="F70" s="34">
        <f t="shared" si="16"/>
        <v>1.5090909090909086</v>
      </c>
      <c r="G70" s="34">
        <f t="shared" si="16"/>
        <v>1.3719008264462806</v>
      </c>
      <c r="H70" s="34">
        <f t="shared" si="16"/>
        <v>1.2471825694966185</v>
      </c>
      <c r="I70" s="34">
        <f t="shared" si="16"/>
        <v>1.1338023359060168</v>
      </c>
      <c r="J70" s="34">
        <f t="shared" si="16"/>
        <v>1.0307293962781972</v>
      </c>
      <c r="K70" s="34">
        <f t="shared" si="16"/>
        <v>0.7451055876709858</v>
      </c>
      <c r="L70" s="34">
        <f t="shared" si="16"/>
        <v>0.6773687160645324</v>
      </c>
      <c r="M70" s="34">
        <f t="shared" si="16"/>
        <v>0.6157897418768478</v>
      </c>
      <c r="N70" s="34">
        <f t="shared" si="16"/>
        <v>0.5598088562516796</v>
      </c>
      <c r="O70" s="34">
        <f t="shared" si="16"/>
        <v>0.5089171420469815</v>
      </c>
      <c r="P70" s="34">
        <f t="shared" si="16"/>
        <v>0</v>
      </c>
      <c r="Q70" s="34">
        <f t="shared" si="16"/>
        <v>0</v>
      </c>
      <c r="R70" s="34">
        <f t="shared" si="16"/>
        <v>0</v>
      </c>
      <c r="S70" s="34">
        <f t="shared" si="16"/>
        <v>0</v>
      </c>
      <c r="T70" s="34">
        <f t="shared" si="16"/>
        <v>0</v>
      </c>
    </row>
    <row r="71" spans="3:20" ht="12.75">
      <c r="C71" s="2">
        <f t="shared" si="18"/>
        <v>15</v>
      </c>
      <c r="D71" s="33">
        <f t="shared" si="17"/>
        <v>2.10450731945146</v>
      </c>
      <c r="E71" s="57">
        <f t="shared" si="16"/>
        <v>-5.66</v>
      </c>
      <c r="F71" s="34">
        <f t="shared" si="16"/>
        <v>1.443478260869565</v>
      </c>
      <c r="G71" s="34">
        <f t="shared" si="16"/>
        <v>1.2551984877126654</v>
      </c>
      <c r="H71" s="34">
        <f t="shared" si="16"/>
        <v>1.0914769458371005</v>
      </c>
      <c r="I71" s="34">
        <f t="shared" si="16"/>
        <v>0.9491103876844352</v>
      </c>
      <c r="J71" s="34">
        <f t="shared" si="16"/>
        <v>0.825313380595161</v>
      </c>
      <c r="K71" s="34">
        <f t="shared" si="16"/>
        <v>0.5706724266032545</v>
      </c>
      <c r="L71" s="34">
        <f t="shared" si="16"/>
        <v>0.49623689269848226</v>
      </c>
      <c r="M71" s="34">
        <f t="shared" si="16"/>
        <v>0.4315103414769411</v>
      </c>
      <c r="N71" s="34">
        <f t="shared" si="16"/>
        <v>0.3752263838929923</v>
      </c>
      <c r="O71" s="34">
        <f t="shared" si="16"/>
        <v>0.3262838120808629</v>
      </c>
      <c r="P71" s="34">
        <f t="shared" si="16"/>
        <v>0</v>
      </c>
      <c r="Q71" s="34">
        <f t="shared" si="16"/>
        <v>0</v>
      </c>
      <c r="R71" s="34">
        <f t="shared" si="16"/>
        <v>0</v>
      </c>
      <c r="S71" s="34">
        <f t="shared" si="16"/>
        <v>0</v>
      </c>
      <c r="T71" s="34">
        <f t="shared" si="16"/>
        <v>0</v>
      </c>
    </row>
    <row r="72" spans="3:20" ht="12.75">
      <c r="C72" s="2">
        <f t="shared" si="18"/>
        <v>20</v>
      </c>
      <c r="D72" s="33">
        <f t="shared" si="17"/>
        <v>0.8908712804990335</v>
      </c>
      <c r="E72" s="57">
        <f t="shared" si="16"/>
        <v>-5.66</v>
      </c>
      <c r="F72" s="34">
        <f t="shared" si="16"/>
        <v>1.383333333333333</v>
      </c>
      <c r="G72" s="34">
        <f t="shared" si="16"/>
        <v>1.1527777777777777</v>
      </c>
      <c r="H72" s="34">
        <f t="shared" si="16"/>
        <v>0.960648148148148</v>
      </c>
      <c r="I72" s="34">
        <f t="shared" si="16"/>
        <v>0.80054012345679</v>
      </c>
      <c r="J72" s="34">
        <f t="shared" si="16"/>
        <v>0.667116769547325</v>
      </c>
      <c r="K72" s="34">
        <f t="shared" si="16"/>
        <v>0.442065329218107</v>
      </c>
      <c r="L72" s="34">
        <f t="shared" si="16"/>
        <v>0.3683877743484225</v>
      </c>
      <c r="M72" s="34">
        <f t="shared" si="16"/>
        <v>0.30698981195701874</v>
      </c>
      <c r="N72" s="34">
        <f t="shared" si="16"/>
        <v>0.25582484329751565</v>
      </c>
      <c r="O72" s="34">
        <f t="shared" si="16"/>
        <v>0.21318736941459634</v>
      </c>
      <c r="P72" s="34">
        <f t="shared" si="16"/>
        <v>0</v>
      </c>
      <c r="Q72" s="34">
        <f t="shared" si="16"/>
        <v>0</v>
      </c>
      <c r="R72" s="34">
        <f t="shared" si="16"/>
        <v>0</v>
      </c>
      <c r="S72" s="34">
        <f t="shared" si="16"/>
        <v>0</v>
      </c>
      <c r="T72" s="34">
        <f t="shared" si="16"/>
        <v>0</v>
      </c>
    </row>
    <row r="73" spans="3:20" ht="12.75">
      <c r="C73" s="2">
        <f t="shared" si="18"/>
        <v>25</v>
      </c>
      <c r="D73" s="33">
        <f t="shared" si="17"/>
        <v>-0.03258048307200129</v>
      </c>
      <c r="E73" s="57">
        <f t="shared" si="16"/>
        <v>-5.66</v>
      </c>
      <c r="F73" s="34">
        <f t="shared" si="16"/>
        <v>1.3279999999999998</v>
      </c>
      <c r="G73" s="34">
        <f t="shared" si="16"/>
        <v>1.0623999999999998</v>
      </c>
      <c r="H73" s="34">
        <f t="shared" si="16"/>
        <v>0.8499199999999999</v>
      </c>
      <c r="I73" s="34">
        <f t="shared" si="16"/>
        <v>0.6799359999999999</v>
      </c>
      <c r="J73" s="34">
        <f t="shared" si="16"/>
        <v>0.5439487999999999</v>
      </c>
      <c r="K73" s="34">
        <f t="shared" si="16"/>
        <v>0.34603007999999996</v>
      </c>
      <c r="L73" s="34">
        <f t="shared" si="16"/>
        <v>0.276824064</v>
      </c>
      <c r="M73" s="34">
        <f t="shared" si="16"/>
        <v>0.22145925119999998</v>
      </c>
      <c r="N73" s="34">
        <f t="shared" si="16"/>
        <v>0.17716740095999997</v>
      </c>
      <c r="O73" s="34">
        <f t="shared" si="16"/>
        <v>0.14173392076799998</v>
      </c>
      <c r="P73" s="34">
        <f t="shared" si="16"/>
        <v>0</v>
      </c>
      <c r="Q73" s="34">
        <f t="shared" si="16"/>
        <v>0</v>
      </c>
      <c r="R73" s="34">
        <f t="shared" si="16"/>
        <v>0</v>
      </c>
      <c r="S73" s="34">
        <f t="shared" si="16"/>
        <v>0</v>
      </c>
      <c r="T73" s="34">
        <f t="shared" si="16"/>
        <v>0</v>
      </c>
    </row>
    <row r="74" spans="3:20" ht="12.75">
      <c r="C74" s="2">
        <f t="shared" si="18"/>
        <v>30</v>
      </c>
      <c r="D74" s="33">
        <f t="shared" si="17"/>
        <v>-0.7510741455154784</v>
      </c>
      <c r="E74" s="57">
        <f t="shared" si="16"/>
        <v>-5.66</v>
      </c>
      <c r="F74" s="34">
        <f t="shared" si="16"/>
        <v>1.2769230769230766</v>
      </c>
      <c r="G74" s="34">
        <f t="shared" si="16"/>
        <v>0.9822485207100589</v>
      </c>
      <c r="H74" s="34">
        <f t="shared" si="16"/>
        <v>0.7555757851615836</v>
      </c>
      <c r="I74" s="34">
        <f t="shared" si="16"/>
        <v>0.5812121424319875</v>
      </c>
      <c r="J74" s="34">
        <f t="shared" si="16"/>
        <v>0.4470862634092211</v>
      </c>
      <c r="K74" s="34">
        <f t="shared" si="16"/>
        <v>0.2734725985635643</v>
      </c>
      <c r="L74" s="34">
        <f t="shared" si="16"/>
        <v>0.21036353735658792</v>
      </c>
      <c r="M74" s="34">
        <f t="shared" si="16"/>
        <v>0.1618181056589138</v>
      </c>
      <c r="N74" s="34">
        <f t="shared" si="16"/>
        <v>0.12447546589147217</v>
      </c>
      <c r="O74" s="34">
        <f t="shared" si="16"/>
        <v>0.0957503583780555</v>
      </c>
      <c r="P74" s="34">
        <f t="shared" si="16"/>
        <v>0</v>
      </c>
      <c r="Q74" s="34">
        <f t="shared" si="16"/>
        <v>0</v>
      </c>
      <c r="R74" s="34">
        <f t="shared" si="16"/>
        <v>0</v>
      </c>
      <c r="S74" s="34">
        <f t="shared" si="16"/>
        <v>0</v>
      </c>
      <c r="T74" s="34">
        <f t="shared" si="16"/>
        <v>0</v>
      </c>
    </row>
    <row r="75" spans="3:20" ht="12.75">
      <c r="C75" s="2">
        <f t="shared" si="18"/>
        <v>35</v>
      </c>
      <c r="D75" s="33">
        <f t="shared" si="17"/>
        <v>-1.3213566280623306</v>
      </c>
      <c r="E75" s="57">
        <f t="shared" si="16"/>
        <v>-5.66</v>
      </c>
      <c r="F75" s="34">
        <f t="shared" si="16"/>
        <v>1.2296296296296294</v>
      </c>
      <c r="G75" s="34">
        <f t="shared" si="16"/>
        <v>0.9108367626886142</v>
      </c>
      <c r="H75" s="34">
        <f t="shared" si="16"/>
        <v>0.6746938982878624</v>
      </c>
      <c r="I75" s="34">
        <f t="shared" si="16"/>
        <v>0.49977325799100913</v>
      </c>
      <c r="J75" s="34">
        <f t="shared" si="16"/>
        <v>0.37020241332667336</v>
      </c>
      <c r="K75" s="34">
        <f t="shared" si="16"/>
        <v>0.2180576464039308</v>
      </c>
      <c r="L75" s="34">
        <f t="shared" si="16"/>
        <v>0.16152418252143022</v>
      </c>
      <c r="M75" s="34">
        <f t="shared" si="16"/>
        <v>0.1196475426084668</v>
      </c>
      <c r="N75" s="34">
        <f t="shared" si="16"/>
        <v>0.08862780933960504</v>
      </c>
      <c r="O75" s="34">
        <f t="shared" si="16"/>
        <v>0.06565022914044817</v>
      </c>
      <c r="P75" s="34">
        <f t="shared" si="16"/>
        <v>0</v>
      </c>
      <c r="Q75" s="34">
        <f t="shared" si="16"/>
        <v>0</v>
      </c>
      <c r="R75" s="34">
        <f t="shared" si="16"/>
        <v>0</v>
      </c>
      <c r="S75" s="34">
        <f t="shared" si="16"/>
        <v>0</v>
      </c>
      <c r="T75" s="34">
        <f t="shared" si="16"/>
        <v>0</v>
      </c>
    </row>
    <row r="76" spans="3:20" ht="12.75">
      <c r="C76" s="2">
        <f t="shared" si="18"/>
        <v>40</v>
      </c>
      <c r="D76" s="33">
        <f t="shared" si="17"/>
        <v>-1.782130590280496</v>
      </c>
      <c r="E76" s="57">
        <f t="shared" si="16"/>
        <v>-5.66</v>
      </c>
      <c r="F76" s="34">
        <f t="shared" si="16"/>
        <v>1.1857142857142855</v>
      </c>
      <c r="G76" s="34">
        <f t="shared" si="16"/>
        <v>0.846938775510204</v>
      </c>
      <c r="H76" s="34">
        <f t="shared" si="16"/>
        <v>0.6049562682215743</v>
      </c>
      <c r="I76" s="34">
        <f t="shared" si="16"/>
        <v>0.43211162015826743</v>
      </c>
      <c r="J76" s="34">
        <f t="shared" si="16"/>
        <v>0.3086511572559053</v>
      </c>
      <c r="K76" s="34">
        <f t="shared" si="16"/>
        <v>0.1753096073914781</v>
      </c>
      <c r="L76" s="34">
        <f t="shared" si="16"/>
        <v>0.1252211481367701</v>
      </c>
      <c r="M76" s="34">
        <f t="shared" si="16"/>
        <v>0.08944367724055007</v>
      </c>
      <c r="N76" s="34">
        <f t="shared" si="16"/>
        <v>0.06388834088610719</v>
      </c>
      <c r="O76" s="34">
        <f t="shared" si="16"/>
        <v>0.045634529204362284</v>
      </c>
      <c r="P76" s="34">
        <f t="shared" si="16"/>
        <v>0</v>
      </c>
      <c r="Q76" s="34">
        <f t="shared" si="16"/>
        <v>0</v>
      </c>
      <c r="R76" s="34">
        <f t="shared" si="16"/>
        <v>0</v>
      </c>
      <c r="S76" s="34">
        <f t="shared" si="16"/>
        <v>0</v>
      </c>
      <c r="T76" s="34">
        <f t="shared" si="16"/>
        <v>0</v>
      </c>
    </row>
    <row r="77" spans="3:20" ht="12.75">
      <c r="C77" s="2">
        <f t="shared" si="18"/>
        <v>45</v>
      </c>
      <c r="D77" s="33">
        <f t="shared" si="17"/>
        <v>-2.1603846183849984</v>
      </c>
      <c r="E77" s="57">
        <f t="shared" si="16"/>
        <v>-5.66</v>
      </c>
      <c r="F77" s="34">
        <f t="shared" si="16"/>
        <v>1.1448275862068964</v>
      </c>
      <c r="G77" s="34">
        <f t="shared" si="16"/>
        <v>0.7895362663495836</v>
      </c>
      <c r="H77" s="34">
        <f t="shared" si="16"/>
        <v>0.5445077698962646</v>
      </c>
      <c r="I77" s="34">
        <f t="shared" si="16"/>
        <v>0.3755225999284584</v>
      </c>
      <c r="J77" s="34">
        <f t="shared" si="16"/>
        <v>0.2589811033989368</v>
      </c>
      <c r="K77" s="34">
        <f t="shared" si="16"/>
        <v>0.14202536621794623</v>
      </c>
      <c r="L77" s="34">
        <f t="shared" si="16"/>
        <v>0.09794852842616983</v>
      </c>
      <c r="M77" s="34">
        <f t="shared" si="16"/>
        <v>0.06755070925942747</v>
      </c>
      <c r="N77" s="34">
        <f t="shared" si="16"/>
        <v>0.046586696040984456</v>
      </c>
      <c r="O77" s="34">
        <f t="shared" si="16"/>
        <v>0.03212875589033411</v>
      </c>
      <c r="P77" s="34">
        <f t="shared" si="16"/>
        <v>0</v>
      </c>
      <c r="Q77" s="34">
        <f t="shared" si="16"/>
        <v>0</v>
      </c>
      <c r="R77" s="34">
        <f t="shared" si="16"/>
        <v>0</v>
      </c>
      <c r="S77" s="34">
        <f t="shared" si="16"/>
        <v>0</v>
      </c>
      <c r="T77" s="34">
        <f t="shared" si="16"/>
        <v>0</v>
      </c>
    </row>
    <row r="78" spans="1:20" ht="12.75">
      <c r="A78" s="5"/>
      <c r="B78" s="5"/>
      <c r="C78" s="2">
        <f t="shared" si="18"/>
        <v>50</v>
      </c>
      <c r="D78" s="33">
        <f t="shared" si="17"/>
        <v>-2.4753289640806795</v>
      </c>
      <c r="E78" s="57">
        <f aca="true" t="shared" si="19" ref="E78:T78">(SUM(E$54:E$59)-E$58)/POWER(1+$C78/100,E$53)</f>
        <v>-5.66</v>
      </c>
      <c r="F78" s="34">
        <f t="shared" si="19"/>
        <v>1.1066666666666665</v>
      </c>
      <c r="G78" s="34">
        <f t="shared" si="19"/>
        <v>0.7377777777777776</v>
      </c>
      <c r="H78" s="34">
        <f t="shared" si="19"/>
        <v>0.49185185185185176</v>
      </c>
      <c r="I78" s="34">
        <f t="shared" si="19"/>
        <v>0.32790123456790116</v>
      </c>
      <c r="J78" s="34">
        <f t="shared" si="19"/>
        <v>0.21860082304526746</v>
      </c>
      <c r="K78" s="34">
        <f t="shared" si="19"/>
        <v>0.11588477366255143</v>
      </c>
      <c r="L78" s="34">
        <f t="shared" si="19"/>
        <v>0.07725651577503428</v>
      </c>
      <c r="M78" s="34">
        <f t="shared" si="19"/>
        <v>0.05150434385002286</v>
      </c>
      <c r="N78" s="34">
        <f t="shared" si="19"/>
        <v>0.03433622923334857</v>
      </c>
      <c r="O78" s="34">
        <f t="shared" si="19"/>
        <v>0.022890819488899046</v>
      </c>
      <c r="P78" s="34">
        <f t="shared" si="19"/>
        <v>0</v>
      </c>
      <c r="Q78" s="34">
        <f t="shared" si="19"/>
        <v>0</v>
      </c>
      <c r="R78" s="34">
        <f t="shared" si="19"/>
        <v>0</v>
      </c>
      <c r="S78" s="34">
        <f t="shared" si="19"/>
        <v>0</v>
      </c>
      <c r="T78" s="34">
        <f t="shared" si="19"/>
        <v>0</v>
      </c>
    </row>
    <row r="79" spans="4:5" ht="13.5" thickBot="1">
      <c r="D79" s="58"/>
      <c r="E79" s="59"/>
    </row>
    <row r="80" spans="1:15" ht="13.5" thickBot="1">
      <c r="A80" s="36" t="s">
        <v>21</v>
      </c>
      <c r="B80" s="37"/>
      <c r="C80" s="38"/>
      <c r="D80" s="60"/>
      <c r="E80" s="38"/>
      <c r="F80" s="40"/>
      <c r="G80" s="40"/>
      <c r="H80" s="40"/>
      <c r="I80" s="40"/>
      <c r="J80" s="40"/>
      <c r="K80" s="40"/>
      <c r="L80" s="41"/>
      <c r="M80" s="34"/>
      <c r="N80" s="34"/>
      <c r="O80" s="34"/>
    </row>
    <row r="81" spans="4:5" ht="12.75">
      <c r="D81" s="58"/>
      <c r="E81" s="59"/>
    </row>
    <row r="82" spans="4:5" ht="12.75">
      <c r="D82" s="58"/>
      <c r="E82" s="59"/>
    </row>
    <row r="83" spans="4:5" ht="12.75">
      <c r="D83" s="58"/>
      <c r="E83" s="59"/>
    </row>
    <row r="84" spans="4:5" ht="12.75">
      <c r="D84" s="58"/>
      <c r="E84" s="59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ht="12.75">
      <c r="E90" s="59"/>
    </row>
    <row r="91" ht="12.75">
      <c r="E91" s="59"/>
    </row>
  </sheetData>
  <printOptions/>
  <pageMargins left="0.23" right="0.18" top="0.91" bottom="0.23" header="0.34" footer="0.22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130" zoomScaleNormal="130" workbookViewId="0" topLeftCell="A24">
      <selection activeCell="E58" sqref="E58"/>
    </sheetView>
  </sheetViews>
  <sheetFormatPr defaultColWidth="9.140625" defaultRowHeight="12.75"/>
  <cols>
    <col min="1" max="1" width="9.7109375" style="126" customWidth="1"/>
    <col min="2" max="2" width="3.00390625" style="127" customWidth="1"/>
    <col min="3" max="3" width="10.140625" style="126" customWidth="1"/>
    <col min="4" max="4" width="2.28125" style="127" customWidth="1"/>
    <col min="5" max="5" width="5.421875" style="127" customWidth="1"/>
    <col min="6" max="6" width="6.57421875" style="127" customWidth="1"/>
    <col min="7" max="7" width="5.57421875" style="127" customWidth="1"/>
    <col min="8" max="13" width="5.421875" style="127" customWidth="1"/>
    <col min="14" max="14" width="5.421875" style="85" customWidth="1"/>
    <col min="15" max="18" width="5.421875" style="127" customWidth="1"/>
    <col min="19" max="16384" width="9.140625" style="128" customWidth="1"/>
  </cols>
  <sheetData>
    <row r="1" spans="1:17" ht="18.75">
      <c r="A1" s="106" t="s">
        <v>49</v>
      </c>
      <c r="B1" s="98"/>
      <c r="C1" s="142"/>
      <c r="D1" s="99"/>
      <c r="E1" s="99"/>
      <c r="F1" s="99"/>
      <c r="G1" s="99"/>
      <c r="H1" s="99"/>
      <c r="I1" s="99"/>
      <c r="J1" s="99"/>
      <c r="K1" s="99"/>
      <c r="L1" s="99"/>
      <c r="M1" s="99"/>
      <c r="O1" s="99"/>
      <c r="P1" s="99"/>
      <c r="Q1" s="99"/>
    </row>
    <row r="2" spans="1:17" ht="12.75">
      <c r="A2" s="142"/>
      <c r="B2" s="99"/>
      <c r="C2" s="142"/>
      <c r="D2" s="99"/>
      <c r="E2" s="99"/>
      <c r="F2" s="99"/>
      <c r="G2" s="99"/>
      <c r="H2" s="99"/>
      <c r="I2" s="99"/>
      <c r="J2" s="99"/>
      <c r="K2" s="99"/>
      <c r="L2" s="99"/>
      <c r="M2" s="99"/>
      <c r="O2" s="99"/>
      <c r="P2" s="99"/>
      <c r="Q2" s="99"/>
    </row>
    <row r="3" spans="1:17" ht="12.75">
      <c r="A3" s="142" t="s">
        <v>37</v>
      </c>
      <c r="B3" s="99"/>
      <c r="C3" s="142"/>
      <c r="D3" s="99"/>
      <c r="E3" s="99"/>
      <c r="F3" s="99"/>
      <c r="G3" s="99"/>
      <c r="H3" s="99"/>
      <c r="I3" s="99"/>
      <c r="J3" s="99"/>
      <c r="K3" s="99"/>
      <c r="L3" s="99"/>
      <c r="M3" s="99"/>
      <c r="O3" s="99"/>
      <c r="P3" s="99"/>
      <c r="Q3" s="99"/>
    </row>
    <row r="4" spans="1:17" ht="12.75">
      <c r="A4" s="142" t="s">
        <v>53</v>
      </c>
      <c r="B4" s="99"/>
      <c r="C4" s="142"/>
      <c r="D4" s="99"/>
      <c r="E4" s="99"/>
      <c r="F4" s="99"/>
      <c r="G4" s="99"/>
      <c r="H4" s="99"/>
      <c r="I4" s="99"/>
      <c r="J4" s="99"/>
      <c r="K4" s="99"/>
      <c r="L4" s="99"/>
      <c r="M4" s="99"/>
      <c r="O4" s="99"/>
      <c r="P4" s="99"/>
      <c r="Q4" s="99"/>
    </row>
    <row r="5" spans="1:17" ht="12.75">
      <c r="A5" s="142"/>
      <c r="B5" s="99"/>
      <c r="C5" s="142"/>
      <c r="D5" s="99"/>
      <c r="E5" s="99"/>
      <c r="F5" s="99"/>
      <c r="G5" s="99"/>
      <c r="H5" s="99"/>
      <c r="I5" s="99"/>
      <c r="J5" s="99"/>
      <c r="K5" s="99"/>
      <c r="L5" s="99"/>
      <c r="M5" s="99"/>
      <c r="O5" s="99"/>
      <c r="P5" s="99"/>
      <c r="Q5" s="99"/>
    </row>
    <row r="6" spans="1:17" ht="12.75">
      <c r="A6" s="110" t="s">
        <v>38</v>
      </c>
      <c r="B6" s="99"/>
      <c r="C6" s="142"/>
      <c r="D6" s="99"/>
      <c r="E6" s="99"/>
      <c r="F6" s="99"/>
      <c r="G6" s="99"/>
      <c r="H6" s="99"/>
      <c r="I6" s="99"/>
      <c r="J6" s="99"/>
      <c r="K6" s="99"/>
      <c r="L6" s="99"/>
      <c r="M6" s="99"/>
      <c r="O6" s="99"/>
      <c r="P6" s="99"/>
      <c r="Q6" s="99"/>
    </row>
    <row r="7" spans="1:17" ht="12.75">
      <c r="A7" s="142"/>
      <c r="B7" s="99"/>
      <c r="C7" s="142" t="s">
        <v>39</v>
      </c>
      <c r="D7" s="99"/>
      <c r="E7" s="99"/>
      <c r="F7" s="99"/>
      <c r="G7" s="99"/>
      <c r="H7" s="99"/>
      <c r="I7" s="99"/>
      <c r="J7" s="99"/>
      <c r="K7" s="99"/>
      <c r="L7" s="99"/>
      <c r="M7" s="99"/>
      <c r="O7" s="99"/>
      <c r="P7" s="99"/>
      <c r="Q7" s="99"/>
    </row>
    <row r="8" spans="1:17" ht="12.75">
      <c r="A8" s="142"/>
      <c r="B8" s="99"/>
      <c r="C8" s="142" t="s">
        <v>54</v>
      </c>
      <c r="D8" s="99"/>
      <c r="E8" s="99"/>
      <c r="F8" s="99"/>
      <c r="G8" s="99"/>
      <c r="H8" s="99"/>
      <c r="I8" s="99"/>
      <c r="J8" s="99"/>
      <c r="K8" s="99"/>
      <c r="L8" s="99"/>
      <c r="M8" s="99"/>
      <c r="O8" s="99"/>
      <c r="P8" s="99"/>
      <c r="Q8" s="99"/>
    </row>
    <row r="9" spans="1:17" ht="12.75">
      <c r="A9" s="142"/>
      <c r="B9" s="99"/>
      <c r="C9" s="142" t="s">
        <v>40</v>
      </c>
      <c r="D9" s="99"/>
      <c r="E9" s="99"/>
      <c r="F9" s="99"/>
      <c r="G9" s="99"/>
      <c r="H9" s="99"/>
      <c r="I9" s="99"/>
      <c r="J9" s="99"/>
      <c r="K9" s="99"/>
      <c r="L9" s="101"/>
      <c r="M9" s="99"/>
      <c r="O9" s="99"/>
      <c r="P9" s="99"/>
      <c r="Q9" s="99"/>
    </row>
    <row r="10" spans="1:17" ht="12.75">
      <c r="A10" s="142"/>
      <c r="B10" s="99"/>
      <c r="C10" s="142" t="s">
        <v>68</v>
      </c>
      <c r="D10" s="99"/>
      <c r="E10" s="99"/>
      <c r="F10" s="99"/>
      <c r="G10" s="150">
        <v>0.34</v>
      </c>
      <c r="H10" s="99" t="s">
        <v>66</v>
      </c>
      <c r="I10" s="99"/>
      <c r="J10" s="99"/>
      <c r="K10" s="99"/>
      <c r="L10" s="99"/>
      <c r="M10" s="99"/>
      <c r="O10" s="99"/>
      <c r="P10" s="99"/>
      <c r="Q10" s="99"/>
    </row>
    <row r="11" spans="1:17" ht="12.75">
      <c r="A11" s="142"/>
      <c r="B11" s="99"/>
      <c r="C11" s="142"/>
      <c r="D11" s="99"/>
      <c r="E11" s="99"/>
      <c r="F11" s="99"/>
      <c r="G11" s="150"/>
      <c r="H11" s="99"/>
      <c r="I11" s="99"/>
      <c r="J11" s="99"/>
      <c r="K11" s="99"/>
      <c r="L11" s="99"/>
      <c r="M11" s="99"/>
      <c r="O11" s="99"/>
      <c r="P11" s="99"/>
      <c r="Q11" s="99"/>
    </row>
    <row r="12" spans="1:17" ht="12.75">
      <c r="A12" s="110" t="s">
        <v>61</v>
      </c>
      <c r="B12" s="99" t="s">
        <v>62</v>
      </c>
      <c r="C12" s="142"/>
      <c r="D12" s="99"/>
      <c r="E12" s="99"/>
      <c r="F12" s="99"/>
      <c r="G12" s="150"/>
      <c r="H12" s="99"/>
      <c r="I12" s="99"/>
      <c r="J12" s="99"/>
      <c r="K12" s="99"/>
      <c r="L12" s="99"/>
      <c r="M12" s="99"/>
      <c r="O12" s="99"/>
      <c r="P12" s="99"/>
      <c r="Q12" s="99"/>
    </row>
    <row r="13" spans="1:17" ht="12.75">
      <c r="A13" s="142"/>
      <c r="B13" s="99" t="s">
        <v>63</v>
      </c>
      <c r="C13" s="142"/>
      <c r="D13" s="99"/>
      <c r="E13" s="99"/>
      <c r="F13" s="209" t="s">
        <v>64</v>
      </c>
      <c r="G13" s="174" t="s">
        <v>65</v>
      </c>
      <c r="H13" s="99"/>
      <c r="I13" s="99"/>
      <c r="J13" s="99"/>
      <c r="K13" s="99"/>
      <c r="L13" s="99"/>
      <c r="M13" s="99"/>
      <c r="O13" s="99"/>
      <c r="P13" s="99"/>
      <c r="Q13" s="99"/>
    </row>
    <row r="14" spans="1:17" ht="12.75">
      <c r="A14" s="142"/>
      <c r="B14" s="99"/>
      <c r="C14" s="142"/>
      <c r="D14" s="99"/>
      <c r="E14" s="99"/>
      <c r="F14" s="210"/>
      <c r="G14" s="99"/>
      <c r="H14" s="99" t="s">
        <v>41</v>
      </c>
      <c r="I14" s="99"/>
      <c r="J14" s="99"/>
      <c r="K14" s="99"/>
      <c r="L14" s="99"/>
      <c r="M14" s="99"/>
      <c r="O14" s="99"/>
      <c r="P14" s="99"/>
      <c r="Q14" s="99"/>
    </row>
    <row r="15" spans="1:18" ht="13.5">
      <c r="A15" s="107" t="s">
        <v>41</v>
      </c>
      <c r="B15" s="87"/>
      <c r="C15" s="103" t="s">
        <v>41</v>
      </c>
      <c r="D15" s="99"/>
      <c r="E15" s="86" t="s">
        <v>42</v>
      </c>
      <c r="F15" s="87"/>
      <c r="G15" s="87"/>
      <c r="H15" s="87"/>
      <c r="I15" s="87"/>
      <c r="J15" s="87"/>
      <c r="K15" s="87"/>
      <c r="L15" s="87"/>
      <c r="M15" s="87"/>
      <c r="N15" s="89"/>
      <c r="O15" s="87"/>
      <c r="P15" s="87"/>
      <c r="Q15" s="87"/>
      <c r="R15" s="88"/>
    </row>
    <row r="16" spans="1:18" ht="13.5">
      <c r="A16" s="108" t="s">
        <v>43</v>
      </c>
      <c r="B16" s="91"/>
      <c r="C16" s="104" t="s">
        <v>44</v>
      </c>
      <c r="D16" s="99"/>
      <c r="E16" s="90" t="s">
        <v>45</v>
      </c>
      <c r="F16" s="91"/>
      <c r="G16" s="91"/>
      <c r="H16" s="91"/>
      <c r="I16" s="91"/>
      <c r="J16" s="91"/>
      <c r="K16" s="91"/>
      <c r="L16" s="91"/>
      <c r="M16" s="91"/>
      <c r="N16" s="93"/>
      <c r="O16" s="91"/>
      <c r="P16" s="91"/>
      <c r="Q16" s="91"/>
      <c r="R16" s="92"/>
    </row>
    <row r="17" spans="1:18" ht="13.5">
      <c r="A17" s="108" t="s">
        <v>46</v>
      </c>
      <c r="B17" s="91"/>
      <c r="C17" s="104" t="s">
        <v>46</v>
      </c>
      <c r="D17" s="99"/>
      <c r="E17" s="90" t="s">
        <v>47</v>
      </c>
      <c r="F17" s="91"/>
      <c r="G17" s="91"/>
      <c r="H17" s="91"/>
      <c r="I17" s="91"/>
      <c r="J17" s="91"/>
      <c r="K17" s="91"/>
      <c r="L17" s="91"/>
      <c r="M17" s="91"/>
      <c r="N17" s="93"/>
      <c r="O17" s="91"/>
      <c r="P17" s="91"/>
      <c r="Q17" s="91"/>
      <c r="R17" s="92"/>
    </row>
    <row r="18" spans="1:18" ht="13.5">
      <c r="A18" s="109" t="s">
        <v>48</v>
      </c>
      <c r="B18" s="95"/>
      <c r="C18" s="105" t="s">
        <v>48</v>
      </c>
      <c r="D18" s="99"/>
      <c r="E18" s="94">
        <v>1</v>
      </c>
      <c r="F18" s="95">
        <f>E18+1</f>
        <v>2</v>
      </c>
      <c r="G18" s="95">
        <f aca="true" t="shared" si="0" ref="G18:N18">F18+1</f>
        <v>3</v>
      </c>
      <c r="H18" s="95">
        <f t="shared" si="0"/>
        <v>4</v>
      </c>
      <c r="I18" s="95">
        <f t="shared" si="0"/>
        <v>5</v>
      </c>
      <c r="J18" s="95">
        <f t="shared" si="0"/>
        <v>6</v>
      </c>
      <c r="K18" s="95">
        <f t="shared" si="0"/>
        <v>7</v>
      </c>
      <c r="L18" s="95">
        <f t="shared" si="0"/>
        <v>8</v>
      </c>
      <c r="M18" s="95">
        <f t="shared" si="0"/>
        <v>9</v>
      </c>
      <c r="N18" s="97">
        <f t="shared" si="0"/>
        <v>10</v>
      </c>
      <c r="O18" s="95">
        <v>15</v>
      </c>
      <c r="P18" s="95">
        <v>20</v>
      </c>
      <c r="Q18" s="95">
        <v>25</v>
      </c>
      <c r="R18" s="96">
        <v>30</v>
      </c>
    </row>
    <row r="19" spans="1:18" ht="13.5">
      <c r="A19" s="100"/>
      <c r="B19" s="91"/>
      <c r="C19" s="100"/>
      <c r="D19" s="99"/>
      <c r="E19" s="91"/>
      <c r="F19" s="91"/>
      <c r="G19" s="91"/>
      <c r="H19" s="91"/>
      <c r="I19" s="91"/>
      <c r="J19" s="91"/>
      <c r="K19" s="91"/>
      <c r="L19" s="91"/>
      <c r="M19" s="91"/>
      <c r="N19" s="93"/>
      <c r="O19" s="91"/>
      <c r="P19" s="91"/>
      <c r="Q19" s="91"/>
      <c r="R19" s="91"/>
    </row>
    <row r="20" spans="1:18" ht="13.5">
      <c r="A20" s="100"/>
      <c r="B20" s="91"/>
      <c r="C20" s="100"/>
      <c r="D20" s="99"/>
      <c r="E20" s="91"/>
      <c r="F20" s="91"/>
      <c r="G20" s="91"/>
      <c r="H20" s="91"/>
      <c r="I20" s="91"/>
      <c r="J20" s="91"/>
      <c r="K20" s="91"/>
      <c r="L20" s="91"/>
      <c r="M20" s="91"/>
      <c r="N20" s="93"/>
      <c r="O20" s="91"/>
      <c r="P20" s="91"/>
      <c r="Q20" s="91"/>
      <c r="R20" s="91"/>
    </row>
    <row r="21" spans="1:18" s="129" customFormat="1" ht="12.75" customHeight="1">
      <c r="A21" s="111">
        <v>5</v>
      </c>
      <c r="B21" s="112"/>
      <c r="C21" s="113">
        <f>A21/(1-$G$10)</f>
        <v>7.575757575757577</v>
      </c>
      <c r="D21" s="143"/>
      <c r="E21" s="130">
        <f aca="true" t="shared" si="1" ref="E21:E37">(1-(1/(POWER(1+($C21/100),E$18))))/($C21/100)</f>
        <v>0.9295774647887309</v>
      </c>
      <c r="F21" s="131">
        <f aca="true" t="shared" si="2" ref="F21:R36">(1-(1/(POWER(1+($C21/100),F$18))))/($C21/100)</f>
        <v>1.793691727831777</v>
      </c>
      <c r="G21" s="131">
        <f t="shared" si="2"/>
        <v>2.5969528737591143</v>
      </c>
      <c r="H21" s="131">
        <f t="shared" si="2"/>
        <v>3.343646333353542</v>
      </c>
      <c r="I21" s="131">
        <f t="shared" si="2"/>
        <v>4.037755746497657</v>
      </c>
      <c r="J21" s="131">
        <f t="shared" si="2"/>
        <v>4.68298421505416</v>
      </c>
      <c r="K21" s="131">
        <f t="shared" si="2"/>
        <v>5.282774059064429</v>
      </c>
      <c r="L21" s="131">
        <f t="shared" si="2"/>
        <v>5.840325181665524</v>
      </c>
      <c r="M21" s="131">
        <f t="shared" si="2"/>
        <v>6.358612140703163</v>
      </c>
      <c r="N21" s="123">
        <f t="shared" si="2"/>
        <v>6.840400018118432</v>
      </c>
      <c r="O21" s="131">
        <f t="shared" si="2"/>
        <v>8.785741788744849</v>
      </c>
      <c r="P21" s="131">
        <f t="shared" si="2"/>
        <v>10.136021823519087</v>
      </c>
      <c r="Q21" s="131">
        <f t="shared" si="2"/>
        <v>11.073263906036452</v>
      </c>
      <c r="R21" s="132">
        <f t="shared" si="2"/>
        <v>11.723812457906549</v>
      </c>
    </row>
    <row r="22" spans="1:18" ht="12.75" customHeight="1">
      <c r="A22" s="114">
        <f>A21+0.5</f>
        <v>5.5</v>
      </c>
      <c r="B22" s="115"/>
      <c r="C22" s="116">
        <f>A22/(1-$G$10)</f>
        <v>8.333333333333334</v>
      </c>
      <c r="D22" s="143"/>
      <c r="E22" s="133">
        <f t="shared" si="1"/>
        <v>0.9230769230769224</v>
      </c>
      <c r="F22" s="134">
        <f t="shared" si="2"/>
        <v>1.775147928994081</v>
      </c>
      <c r="G22" s="134">
        <f t="shared" si="2"/>
        <v>2.5616750113791507</v>
      </c>
      <c r="H22" s="134">
        <f t="shared" si="2"/>
        <v>3.2877000105038316</v>
      </c>
      <c r="I22" s="134">
        <f t="shared" si="2"/>
        <v>3.9578769327727663</v>
      </c>
      <c r="J22" s="134">
        <f t="shared" si="2"/>
        <v>4.576501784097938</v>
      </c>
      <c r="K22" s="134">
        <f t="shared" si="2"/>
        <v>5.147540108398097</v>
      </c>
      <c r="L22" s="134">
        <f t="shared" si="2"/>
        <v>5.674652407752088</v>
      </c>
      <c r="M22" s="134">
        <f t="shared" si="2"/>
        <v>6.161217607155773</v>
      </c>
      <c r="N22" s="124">
        <f t="shared" si="2"/>
        <v>6.610354714297637</v>
      </c>
      <c r="O22" s="134">
        <f t="shared" si="2"/>
        <v>8.387984110306707</v>
      </c>
      <c r="P22" s="134">
        <f t="shared" si="2"/>
        <v>9.579310307858856</v>
      </c>
      <c r="Q22" s="134">
        <f t="shared" si="2"/>
        <v>10.37770963235271</v>
      </c>
      <c r="R22" s="135">
        <f t="shared" si="2"/>
        <v>10.912778434383599</v>
      </c>
    </row>
    <row r="23" spans="1:18" ht="12.75" customHeight="1">
      <c r="A23" s="195">
        <f aca="true" t="shared" si="3" ref="A23:A51">A22+0.5</f>
        <v>6</v>
      </c>
      <c r="B23" s="196"/>
      <c r="C23" s="197">
        <f>A23/(1-$G$10)</f>
        <v>9.090909090909092</v>
      </c>
      <c r="D23" s="198"/>
      <c r="E23" s="199">
        <f t="shared" si="1"/>
        <v>0.9166666666666659</v>
      </c>
      <c r="F23" s="200">
        <f t="shared" si="2"/>
        <v>1.756944444444443</v>
      </c>
      <c r="G23" s="200">
        <f t="shared" si="2"/>
        <v>2.5271990740740713</v>
      </c>
      <c r="H23" s="200">
        <f t="shared" si="2"/>
        <v>3.233265817901232</v>
      </c>
      <c r="I23" s="200">
        <f t="shared" si="2"/>
        <v>3.8804936664094614</v>
      </c>
      <c r="J23" s="200">
        <f t="shared" si="2"/>
        <v>4.473785860875339</v>
      </c>
      <c r="K23" s="200">
        <f t="shared" si="2"/>
        <v>5.017637039135727</v>
      </c>
      <c r="L23" s="200">
        <f t="shared" si="2"/>
        <v>5.516167285874415</v>
      </c>
      <c r="M23" s="200">
        <f t="shared" si="2"/>
        <v>5.9731533453848815</v>
      </c>
      <c r="N23" s="124">
        <f t="shared" si="2"/>
        <v>6.392057233269473</v>
      </c>
      <c r="O23" s="200">
        <f t="shared" si="2"/>
        <v>8.017611117039936</v>
      </c>
      <c r="P23" s="200">
        <f t="shared" si="2"/>
        <v>9.069714859866892</v>
      </c>
      <c r="Q23" s="200">
        <f t="shared" si="2"/>
        <v>9.75066570174424</v>
      </c>
      <c r="R23" s="201">
        <f t="shared" si="2"/>
        <v>10.191396050072383</v>
      </c>
    </row>
    <row r="24" spans="1:18" ht="12.75" customHeight="1">
      <c r="A24" s="114">
        <f t="shared" si="3"/>
        <v>6.5</v>
      </c>
      <c r="B24" s="115"/>
      <c r="C24" s="116">
        <f aca="true" t="shared" si="4" ref="C24:C30">A24/(1-$G$10)</f>
        <v>9.84848484848485</v>
      </c>
      <c r="D24" s="143"/>
      <c r="E24" s="133">
        <f t="shared" si="1"/>
        <v>0.9103448275862064</v>
      </c>
      <c r="F24" s="134">
        <f t="shared" si="2"/>
        <v>1.739072532699165</v>
      </c>
      <c r="G24" s="134">
        <f t="shared" si="2"/>
        <v>2.4935005125261376</v>
      </c>
      <c r="H24" s="134">
        <f t="shared" si="2"/>
        <v>3.18029012174793</v>
      </c>
      <c r="I24" s="134">
        <f t="shared" si="2"/>
        <v>3.805505490142942</v>
      </c>
      <c r="J24" s="134">
        <f t="shared" si="2"/>
        <v>4.374667066888747</v>
      </c>
      <c r="K24" s="134">
        <f t="shared" si="2"/>
        <v>4.892800364340101</v>
      </c>
      <c r="L24" s="134">
        <f t="shared" si="2"/>
        <v>5.364480331675124</v>
      </c>
      <c r="M24" s="134">
        <f t="shared" si="2"/>
        <v>5.7938717502145956</v>
      </c>
      <c r="N24" s="124">
        <f t="shared" si="2"/>
        <v>6.184766007091906</v>
      </c>
      <c r="O24" s="134">
        <f t="shared" si="2"/>
        <v>7.672316247703865</v>
      </c>
      <c r="P24" s="134">
        <f t="shared" si="2"/>
        <v>8.602355519394159</v>
      </c>
      <c r="Q24" s="134">
        <f t="shared" si="2"/>
        <v>9.183830365265836</v>
      </c>
      <c r="R24" s="135">
        <f t="shared" si="2"/>
        <v>9.54737737523993</v>
      </c>
    </row>
    <row r="25" spans="1:18" ht="12.75" customHeight="1">
      <c r="A25" s="114">
        <f t="shared" si="3"/>
        <v>7</v>
      </c>
      <c r="B25" s="115"/>
      <c r="C25" s="116">
        <f t="shared" si="4"/>
        <v>10.606060606060607</v>
      </c>
      <c r="D25" s="143"/>
      <c r="E25" s="133">
        <f t="shared" si="1"/>
        <v>0.9041095890410952</v>
      </c>
      <c r="F25" s="134">
        <f t="shared" si="2"/>
        <v>1.7215237380371533</v>
      </c>
      <c r="G25" s="134">
        <f t="shared" si="2"/>
        <v>2.460555708362357</v>
      </c>
      <c r="H25" s="134">
        <f t="shared" si="2"/>
        <v>3.1287215993413087</v>
      </c>
      <c r="I25" s="134">
        <f t="shared" si="2"/>
        <v>3.7328167884455663</v>
      </c>
      <c r="J25" s="134">
        <f t="shared" si="2"/>
        <v>4.278985041608319</v>
      </c>
      <c r="K25" s="134">
        <f t="shared" si="2"/>
        <v>4.772780996522589</v>
      </c>
      <c r="L25" s="134">
        <f t="shared" si="2"/>
        <v>5.219226654390285</v>
      </c>
      <c r="M25" s="134">
        <f t="shared" si="2"/>
        <v>5.62286245465423</v>
      </c>
      <c r="N25" s="124">
        <f t="shared" si="2"/>
        <v>5.987793452153139</v>
      </c>
      <c r="O25" s="134">
        <f t="shared" si="2"/>
        <v>7.3500140062412544</v>
      </c>
      <c r="P25" s="134">
        <f t="shared" si="2"/>
        <v>8.172924889464822</v>
      </c>
      <c r="Q25" s="134">
        <f t="shared" si="2"/>
        <v>8.670041395081716</v>
      </c>
      <c r="R25" s="135">
        <f t="shared" si="2"/>
        <v>8.9703470845492</v>
      </c>
    </row>
    <row r="26" spans="1:18" s="102" customFormat="1" ht="12.75" customHeight="1">
      <c r="A26" s="202">
        <f t="shared" si="3"/>
        <v>7.5</v>
      </c>
      <c r="B26" s="203"/>
      <c r="C26" s="204">
        <f t="shared" si="4"/>
        <v>11.363636363636365</v>
      </c>
      <c r="D26" s="205"/>
      <c r="E26" s="206">
        <f t="shared" si="1"/>
        <v>0.8979591836734703</v>
      </c>
      <c r="F26" s="207">
        <f t="shared" si="2"/>
        <v>1.7042898792169936</v>
      </c>
      <c r="G26" s="207">
        <f t="shared" si="2"/>
        <v>2.4283419323581175</v>
      </c>
      <c r="H26" s="207">
        <f t="shared" si="2"/>
        <v>3.0785111229338202</v>
      </c>
      <c r="I26" s="207">
        <f t="shared" si="2"/>
        <v>3.6623365185528187</v>
      </c>
      <c r="J26" s="207">
        <f t="shared" si="2"/>
        <v>4.186587894210694</v>
      </c>
      <c r="K26" s="207">
        <f t="shared" si="2"/>
        <v>4.657344231536134</v>
      </c>
      <c r="L26" s="207">
        <f t="shared" si="2"/>
        <v>5.080064207909998</v>
      </c>
      <c r="M26" s="207">
        <f t="shared" si="2"/>
        <v>5.4596494928171415</v>
      </c>
      <c r="N26" s="124">
        <f t="shared" si="2"/>
        <v>5.8005015853868205</v>
      </c>
      <c r="O26" s="207">
        <f t="shared" si="2"/>
        <v>7.048816651429904</v>
      </c>
      <c r="P26" s="207">
        <f t="shared" si="2"/>
        <v>7.7776146887196616</v>
      </c>
      <c r="Q26" s="207">
        <f t="shared" si="2"/>
        <v>8.203105491166705</v>
      </c>
      <c r="R26" s="208">
        <f t="shared" si="2"/>
        <v>8.451517827237593</v>
      </c>
    </row>
    <row r="27" spans="1:18" ht="12.75" customHeight="1">
      <c r="A27" s="114">
        <f t="shared" si="3"/>
        <v>8</v>
      </c>
      <c r="B27" s="115"/>
      <c r="C27" s="116">
        <f t="shared" si="4"/>
        <v>12.121212121212123</v>
      </c>
      <c r="D27" s="143"/>
      <c r="E27" s="133">
        <f t="shared" si="1"/>
        <v>0.8918918918918928</v>
      </c>
      <c r="F27" s="134">
        <f t="shared" si="2"/>
        <v>1.6873630387143914</v>
      </c>
      <c r="G27" s="134">
        <f t="shared" si="2"/>
        <v>2.3968373047993223</v>
      </c>
      <c r="H27" s="134">
        <f t="shared" si="2"/>
        <v>3.029611650226424</v>
      </c>
      <c r="I27" s="134">
        <f t="shared" si="2"/>
        <v>3.593977958310054</v>
      </c>
      <c r="J27" s="134">
        <f t="shared" si="2"/>
        <v>4.097331692546805</v>
      </c>
      <c r="K27" s="134">
        <f t="shared" si="2"/>
        <v>4.5462688068660695</v>
      </c>
      <c r="L27" s="134">
        <f t="shared" si="2"/>
        <v>4.946672179096765</v>
      </c>
      <c r="M27" s="134">
        <f t="shared" si="2"/>
        <v>5.3037887002754935</v>
      </c>
      <c r="N27" s="124">
        <f t="shared" si="2"/>
        <v>5.622298029975441</v>
      </c>
      <c r="O27" s="134">
        <f t="shared" si="2"/>
        <v>6.767013540433157</v>
      </c>
      <c r="P27" s="134">
        <f t="shared" si="2"/>
        <v>7.413052406876248</v>
      </c>
      <c r="Q27" s="134">
        <f t="shared" si="2"/>
        <v>7.777654976809267</v>
      </c>
      <c r="R27" s="135">
        <f t="shared" si="2"/>
        <v>7.98342438312017</v>
      </c>
    </row>
    <row r="28" spans="1:18" ht="12.75" customHeight="1">
      <c r="A28" s="114">
        <f t="shared" si="3"/>
        <v>8.5</v>
      </c>
      <c r="B28" s="115"/>
      <c r="C28" s="116">
        <f t="shared" si="4"/>
        <v>12.87878787878788</v>
      </c>
      <c r="D28" s="143"/>
      <c r="E28" s="133">
        <f t="shared" si="1"/>
        <v>0.8859060402684567</v>
      </c>
      <c r="F28" s="134">
        <f t="shared" si="2"/>
        <v>1.6707355524525933</v>
      </c>
      <c r="G28" s="134">
        <f t="shared" si="2"/>
        <v>2.3660207578774664</v>
      </c>
      <c r="H28" s="134">
        <f t="shared" si="2"/>
        <v>2.9819781210726557</v>
      </c>
      <c r="I28" s="134">
        <f t="shared" si="2"/>
        <v>3.527658469675104</v>
      </c>
      <c r="J28" s="134">
        <f t="shared" si="2"/>
        <v>4.011079986557811</v>
      </c>
      <c r="K28" s="134">
        <f t="shared" si="2"/>
        <v>4.43934602835994</v>
      </c>
      <c r="L28" s="134">
        <f t="shared" si="2"/>
        <v>4.81874950163431</v>
      </c>
      <c r="M28" s="134">
        <f t="shared" si="2"/>
        <v>5.154865330306905</v>
      </c>
      <c r="N28" s="124">
        <f t="shared" si="2"/>
        <v>5.452632373157796</v>
      </c>
      <c r="O28" s="134">
        <f t="shared" si="2"/>
        <v>6.503052803860847</v>
      </c>
      <c r="P28" s="134">
        <f t="shared" si="2"/>
        <v>7.076246590666022</v>
      </c>
      <c r="Q28" s="134">
        <f t="shared" si="2"/>
        <v>7.3890271760666275</v>
      </c>
      <c r="R28" s="135">
        <f t="shared" si="2"/>
        <v>7.559705394944109</v>
      </c>
    </row>
    <row r="29" spans="1:18" ht="12.75" customHeight="1">
      <c r="A29" s="114">
        <f t="shared" si="3"/>
        <v>9</v>
      </c>
      <c r="B29" s="115"/>
      <c r="C29" s="116">
        <f t="shared" si="4"/>
        <v>13.636363636363638</v>
      </c>
      <c r="D29" s="143"/>
      <c r="E29" s="133">
        <f t="shared" si="1"/>
        <v>0.8800000000000007</v>
      </c>
      <c r="F29" s="134">
        <f t="shared" si="2"/>
        <v>1.6544000000000008</v>
      </c>
      <c r="G29" s="134">
        <f t="shared" si="2"/>
        <v>2.3358720000000015</v>
      </c>
      <c r="H29" s="134">
        <f t="shared" si="2"/>
        <v>2.935567360000002</v>
      </c>
      <c r="I29" s="134">
        <f t="shared" si="2"/>
        <v>3.463299276800002</v>
      </c>
      <c r="J29" s="134">
        <f t="shared" si="2"/>
        <v>3.9277033635840026</v>
      </c>
      <c r="K29" s="134">
        <f t="shared" si="2"/>
        <v>4.336378959953922</v>
      </c>
      <c r="L29" s="134">
        <f t="shared" si="2"/>
        <v>4.696013484759451</v>
      </c>
      <c r="M29" s="134">
        <f t="shared" si="2"/>
        <v>5.012491866588317</v>
      </c>
      <c r="N29" s="124">
        <f t="shared" si="2"/>
        <v>5.29099284259772</v>
      </c>
      <c r="O29" s="134">
        <f t="shared" si="2"/>
        <v>6.255525071399176</v>
      </c>
      <c r="P29" s="134">
        <f t="shared" si="2"/>
        <v>6.764539513319943</v>
      </c>
      <c r="Q29" s="134">
        <f t="shared" si="2"/>
        <v>7.033162680433673</v>
      </c>
      <c r="R29" s="135">
        <f t="shared" si="2"/>
        <v>7.1749236993114875</v>
      </c>
    </row>
    <row r="30" spans="1:18" ht="12.75" customHeight="1">
      <c r="A30" s="114">
        <f t="shared" si="3"/>
        <v>9.5</v>
      </c>
      <c r="B30" s="115"/>
      <c r="C30" s="116">
        <f t="shared" si="4"/>
        <v>14.393939393939396</v>
      </c>
      <c r="D30" s="143"/>
      <c r="E30" s="133">
        <f t="shared" si="1"/>
        <v>0.8741721854304642</v>
      </c>
      <c r="F30" s="134">
        <f t="shared" si="2"/>
        <v>1.638349195210737</v>
      </c>
      <c r="G30" s="134">
        <f t="shared" si="2"/>
        <v>2.3063714819060745</v>
      </c>
      <c r="H30" s="134">
        <f t="shared" si="2"/>
        <v>2.890337984182794</v>
      </c>
      <c r="I30" s="134">
        <f t="shared" si="2"/>
        <v>3.400825257696218</v>
      </c>
      <c r="J30" s="134">
        <f t="shared" si="2"/>
        <v>3.847079033217886</v>
      </c>
      <c r="K30" s="134">
        <f t="shared" si="2"/>
        <v>4.237181671422258</v>
      </c>
      <c r="L30" s="134">
        <f t="shared" si="2"/>
        <v>4.578198547203563</v>
      </c>
      <c r="M30" s="134">
        <f t="shared" si="2"/>
        <v>4.876306014773976</v>
      </c>
      <c r="N30" s="124">
        <f t="shared" si="2"/>
        <v>5.136903271193145</v>
      </c>
      <c r="O30" s="134">
        <f t="shared" si="2"/>
        <v>6.023149002909791</v>
      </c>
      <c r="P30" s="134">
        <f t="shared" si="2"/>
        <v>6.475566170156729</v>
      </c>
      <c r="Q30" s="134">
        <f t="shared" si="2"/>
        <v>6.706519376355287</v>
      </c>
      <c r="R30" s="135">
        <f t="shared" si="2"/>
        <v>6.824418048896772</v>
      </c>
    </row>
    <row r="31" spans="1:18" ht="12.75" customHeight="1">
      <c r="A31" s="114">
        <f t="shared" si="3"/>
        <v>10</v>
      </c>
      <c r="B31" s="115"/>
      <c r="C31" s="116">
        <f>A31/(1-$G$10)</f>
        <v>15.151515151515154</v>
      </c>
      <c r="D31" s="143"/>
      <c r="E31" s="133">
        <f t="shared" si="1"/>
        <v>0.8684210526315793</v>
      </c>
      <c r="F31" s="134">
        <f t="shared" si="2"/>
        <v>1.622576177285319</v>
      </c>
      <c r="G31" s="134">
        <f t="shared" si="2"/>
        <v>2.2775003644846192</v>
      </c>
      <c r="H31" s="134">
        <f t="shared" si="2"/>
        <v>2.846250316526117</v>
      </c>
      <c r="I31" s="134">
        <f t="shared" si="2"/>
        <v>3.340164748562154</v>
      </c>
      <c r="J31" s="134">
        <f t="shared" si="2"/>
        <v>3.769090439540818</v>
      </c>
      <c r="K31" s="134">
        <f t="shared" si="2"/>
        <v>4.141578539601237</v>
      </c>
      <c r="L31" s="134">
        <f t="shared" si="2"/>
        <v>4.465055047548443</v>
      </c>
      <c r="M31" s="134">
        <f t="shared" si="2"/>
        <v>4.745968857081541</v>
      </c>
      <c r="N31" s="124">
        <f t="shared" si="2"/>
        <v>4.989920323255023</v>
      </c>
      <c r="O31" s="134">
        <f t="shared" si="2"/>
        <v>5.804758410927738</v>
      </c>
      <c r="P31" s="134">
        <f t="shared" si="2"/>
        <v>6.207218702201938</v>
      </c>
      <c r="Q31" s="134">
        <f t="shared" si="2"/>
        <v>6.405999648383691</v>
      </c>
      <c r="R31" s="135">
        <f t="shared" si="2"/>
        <v>6.504180426516639</v>
      </c>
    </row>
    <row r="32" spans="1:18" ht="12.75" customHeight="1">
      <c r="A32" s="114">
        <f t="shared" si="3"/>
        <v>10.5</v>
      </c>
      <c r="B32" s="115"/>
      <c r="C32" s="116">
        <f>A32/(1-$G$10)</f>
        <v>15.909090909090912</v>
      </c>
      <c r="D32" s="143"/>
      <c r="E32" s="133">
        <f t="shared" si="1"/>
        <v>0.862745098039216</v>
      </c>
      <c r="F32" s="134">
        <f t="shared" si="2"/>
        <v>1.607074202229912</v>
      </c>
      <c r="G32" s="134">
        <f t="shared" si="2"/>
        <v>2.2492404881983554</v>
      </c>
      <c r="H32" s="134">
        <f t="shared" si="2"/>
        <v>2.8032663035436793</v>
      </c>
      <c r="I32" s="134">
        <f t="shared" si="2"/>
        <v>3.281249359920037</v>
      </c>
      <c r="J32" s="134">
        <f t="shared" si="2"/>
        <v>3.6936268987545415</v>
      </c>
      <c r="K32" s="134">
        <f t="shared" si="2"/>
        <v>4.049403598925488</v>
      </c>
      <c r="L32" s="134">
        <f t="shared" si="2"/>
        <v>4.356348202994538</v>
      </c>
      <c r="M32" s="134">
        <f t="shared" si="2"/>
        <v>4.6211631555247</v>
      </c>
      <c r="N32" s="124">
        <f t="shared" si="2"/>
        <v>4.849630957707584</v>
      </c>
      <c r="O32" s="134">
        <f t="shared" si="2"/>
        <v>5.59929078738251</v>
      </c>
      <c r="P32" s="134">
        <f t="shared" si="2"/>
        <v>5.957615484013112</v>
      </c>
      <c r="Q32" s="134">
        <f t="shared" si="2"/>
        <v>6.128888617683738</v>
      </c>
      <c r="R32" s="135">
        <f t="shared" si="2"/>
        <v>6.21075427359078</v>
      </c>
    </row>
    <row r="33" spans="1:18" ht="12.75" customHeight="1">
      <c r="A33" s="114">
        <f t="shared" si="3"/>
        <v>11</v>
      </c>
      <c r="B33" s="115"/>
      <c r="C33" s="116">
        <f aca="true" t="shared" si="5" ref="C33:C41">A33/(1-$G$10)</f>
        <v>16.666666666666668</v>
      </c>
      <c r="D33" s="143"/>
      <c r="E33" s="133">
        <f t="shared" si="1"/>
        <v>0.8571428571428573</v>
      </c>
      <c r="F33" s="134">
        <f t="shared" si="2"/>
        <v>1.5918367346938784</v>
      </c>
      <c r="G33" s="134">
        <f t="shared" si="2"/>
        <v>2.2215743440233244</v>
      </c>
      <c r="H33" s="134">
        <f t="shared" si="2"/>
        <v>2.761349437734278</v>
      </c>
      <c r="I33" s="134">
        <f t="shared" si="2"/>
        <v>3.224013803772239</v>
      </c>
      <c r="J33" s="134">
        <f t="shared" si="2"/>
        <v>3.6205832603762054</v>
      </c>
      <c r="K33" s="134">
        <f t="shared" si="2"/>
        <v>3.9604999374653183</v>
      </c>
      <c r="L33" s="134">
        <f t="shared" si="2"/>
        <v>4.251857089255988</v>
      </c>
      <c r="M33" s="134">
        <f t="shared" si="2"/>
        <v>4.5015917907908465</v>
      </c>
      <c r="N33" s="124">
        <f t="shared" si="2"/>
        <v>4.715650106392154</v>
      </c>
      <c r="O33" s="134">
        <f t="shared" si="2"/>
        <v>5.405777070703004</v>
      </c>
      <c r="P33" s="134">
        <f t="shared" si="2"/>
        <v>5.725074225131586</v>
      </c>
      <c r="Q33" s="134">
        <f t="shared" si="2"/>
        <v>5.87280164066301</v>
      </c>
      <c r="R33" s="135">
        <f t="shared" si="2"/>
        <v>5.941149851716283</v>
      </c>
    </row>
    <row r="34" spans="1:18" ht="12.75" customHeight="1">
      <c r="A34" s="114">
        <f t="shared" si="3"/>
        <v>11.5</v>
      </c>
      <c r="B34" s="115"/>
      <c r="C34" s="116">
        <f t="shared" si="5"/>
        <v>17.424242424242426</v>
      </c>
      <c r="D34" s="143"/>
      <c r="E34" s="133">
        <f t="shared" si="1"/>
        <v>0.8516129032258066</v>
      </c>
      <c r="F34" s="134">
        <f t="shared" si="2"/>
        <v>1.576857440166493</v>
      </c>
      <c r="G34" s="134">
        <f t="shared" si="2"/>
        <v>2.194485045819208</v>
      </c>
      <c r="H34" s="134">
        <f t="shared" si="2"/>
        <v>2.720464684181518</v>
      </c>
      <c r="I34" s="134">
        <f t="shared" si="2"/>
        <v>3.1683957310449067</v>
      </c>
      <c r="J34" s="134">
        <f t="shared" si="2"/>
        <v>3.54985959030921</v>
      </c>
      <c r="K34" s="134">
        <f t="shared" si="2"/>
        <v>3.874719134973005</v>
      </c>
      <c r="L34" s="134">
        <f t="shared" si="2"/>
        <v>4.151373714944752</v>
      </c>
      <c r="M34" s="134">
        <f t="shared" si="2"/>
        <v>4.386976324985208</v>
      </c>
      <c r="N34" s="124">
        <f t="shared" si="2"/>
        <v>4.587618547729339</v>
      </c>
      <c r="O34" s="134">
        <f t="shared" si="2"/>
        <v>5.223332509739203</v>
      </c>
      <c r="P34" s="134">
        <f t="shared" si="2"/>
        <v>5.508088530247952</v>
      </c>
      <c r="Q34" s="134">
        <f t="shared" si="2"/>
        <v>5.635639592615089</v>
      </c>
      <c r="R34" s="135">
        <f t="shared" si="2"/>
        <v>5.692773673509738</v>
      </c>
    </row>
    <row r="35" spans="1:18" ht="12.75" customHeight="1">
      <c r="A35" s="114">
        <f t="shared" si="3"/>
        <v>12</v>
      </c>
      <c r="B35" s="115"/>
      <c r="C35" s="116">
        <f t="shared" si="5"/>
        <v>18.181818181818183</v>
      </c>
      <c r="D35" s="143"/>
      <c r="E35" s="133">
        <f t="shared" si="1"/>
        <v>0.8461538461538461</v>
      </c>
      <c r="F35" s="134">
        <f t="shared" si="2"/>
        <v>1.5621301775147935</v>
      </c>
      <c r="G35" s="134">
        <f t="shared" si="2"/>
        <v>2.1679563040509797</v>
      </c>
      <c r="H35" s="134">
        <f t="shared" si="2"/>
        <v>2.6805784111200595</v>
      </c>
      <c r="I35" s="134">
        <f t="shared" si="2"/>
        <v>3.11433557864005</v>
      </c>
      <c r="J35" s="134">
        <f t="shared" si="2"/>
        <v>3.4813608742338897</v>
      </c>
      <c r="K35" s="134">
        <f t="shared" si="2"/>
        <v>3.7919207397363675</v>
      </c>
      <c r="L35" s="134">
        <f t="shared" si="2"/>
        <v>4.054702164392311</v>
      </c>
      <c r="M35" s="134">
        <f t="shared" si="2"/>
        <v>4.277055677562725</v>
      </c>
      <c r="N35" s="124">
        <f t="shared" si="2"/>
        <v>4.46520095793769</v>
      </c>
      <c r="O35" s="134">
        <f t="shared" si="2"/>
        <v>5.051148498562653</v>
      </c>
      <c r="P35" s="134">
        <f t="shared" si="2"/>
        <v>5.305307444099441</v>
      </c>
      <c r="Q35" s="134">
        <f t="shared" si="2"/>
        <v>5.4155507084153465</v>
      </c>
      <c r="R35" s="135">
        <f t="shared" si="2"/>
        <v>5.463369514483171</v>
      </c>
    </row>
    <row r="36" spans="1:18" ht="12.75" customHeight="1">
      <c r="A36" s="114">
        <f t="shared" si="3"/>
        <v>12.5</v>
      </c>
      <c r="B36" s="115"/>
      <c r="C36" s="116">
        <f t="shared" si="5"/>
        <v>18.93939393939394</v>
      </c>
      <c r="D36" s="143"/>
      <c r="E36" s="133">
        <f t="shared" si="1"/>
        <v>0.8407643312101913</v>
      </c>
      <c r="F36" s="134">
        <f t="shared" si="2"/>
        <v>1.547648991845511</v>
      </c>
      <c r="G36" s="134">
        <f t="shared" si="2"/>
        <v>2.1419724007873087</v>
      </c>
      <c r="H36" s="134">
        <f t="shared" si="2"/>
        <v>2.64165832422882</v>
      </c>
      <c r="I36" s="134">
        <f t="shared" si="2"/>
        <v>3.061776425466269</v>
      </c>
      <c r="J36" s="134">
        <f t="shared" si="2"/>
        <v>3.414996739882468</v>
      </c>
      <c r="K36" s="134">
        <f t="shared" si="2"/>
        <v>3.7119717813024575</v>
      </c>
      <c r="L36" s="134">
        <f t="shared" si="2"/>
        <v>3.961657803388053</v>
      </c>
      <c r="M36" s="134">
        <f t="shared" si="2"/>
        <v>4.171584904759382</v>
      </c>
      <c r="N36" s="124">
        <f t="shared" si="2"/>
        <v>4.348084123746742</v>
      </c>
      <c r="O36" s="134">
        <f t="shared" si="2"/>
        <v>4.888485271555447</v>
      </c>
      <c r="P36" s="134">
        <f t="shared" si="2"/>
        <v>5.1155175756793785</v>
      </c>
      <c r="Q36" s="134">
        <f t="shared" si="2"/>
        <v>5.2108979562074875</v>
      </c>
      <c r="R36" s="135">
        <f t="shared" si="2"/>
        <v>5.250968980570263</v>
      </c>
    </row>
    <row r="37" spans="1:18" ht="12.75" customHeight="1">
      <c r="A37" s="114">
        <f t="shared" si="3"/>
        <v>13</v>
      </c>
      <c r="B37" s="115"/>
      <c r="C37" s="116">
        <f t="shared" si="5"/>
        <v>19.6969696969697</v>
      </c>
      <c r="D37" s="143"/>
      <c r="E37" s="133">
        <f t="shared" si="1"/>
        <v>0.8354430379746834</v>
      </c>
      <c r="F37" s="134">
        <f aca="true" t="shared" si="6" ref="F37:R37">(1-(1/(POWER(1+($C37/100),F$18))))/($C37/100)</f>
        <v>1.5334081076750525</v>
      </c>
      <c r="G37" s="134">
        <f t="shared" si="6"/>
        <v>2.11651816590574</v>
      </c>
      <c r="H37" s="134">
        <f t="shared" si="6"/>
        <v>2.6036734044275804</v>
      </c>
      <c r="I37" s="134">
        <f t="shared" si="6"/>
        <v>3.0106638568635478</v>
      </c>
      <c r="J37" s="134">
        <f t="shared" si="6"/>
        <v>3.3506811968733436</v>
      </c>
      <c r="K37" s="134">
        <f t="shared" si="6"/>
        <v>3.6347463163751987</v>
      </c>
      <c r="L37" s="134">
        <f t="shared" si="6"/>
        <v>3.8720665427944696</v>
      </c>
      <c r="M37" s="134">
        <f t="shared" si="6"/>
        <v>4.070334073727025</v>
      </c>
      <c r="N37" s="124">
        <f t="shared" si="6"/>
        <v>4.2359753021010595</v>
      </c>
      <c r="O37" s="134">
        <f t="shared" si="6"/>
        <v>4.734665361573243</v>
      </c>
      <c r="P37" s="134">
        <f t="shared" si="6"/>
        <v>4.937627454503147</v>
      </c>
      <c r="Q37" s="134">
        <f t="shared" si="6"/>
        <v>5.02023108853204</v>
      </c>
      <c r="R37" s="135">
        <f t="shared" si="6"/>
        <v>5.053849978918314</v>
      </c>
    </row>
    <row r="38" spans="1:18" ht="12.75" customHeight="1">
      <c r="A38" s="114">
        <f t="shared" si="3"/>
        <v>13.5</v>
      </c>
      <c r="B38" s="115"/>
      <c r="C38" s="116">
        <f t="shared" si="5"/>
        <v>20.454545454545457</v>
      </c>
      <c r="D38" s="143"/>
      <c r="E38" s="133">
        <f aca="true" t="shared" si="7" ref="E38:R51">(1-(1/(POWER(1+($C38/100),E$18))))/($C38/100)</f>
        <v>0.8301886792452833</v>
      </c>
      <c r="F38" s="134">
        <f t="shared" si="7"/>
        <v>1.5194019223923105</v>
      </c>
      <c r="G38" s="134">
        <f t="shared" si="7"/>
        <v>2.091578954438899</v>
      </c>
      <c r="H38" s="134">
        <f t="shared" si="7"/>
        <v>2.566593848968142</v>
      </c>
      <c r="I38" s="134">
        <f t="shared" si="7"/>
        <v>2.9609458368792128</v>
      </c>
      <c r="J38" s="134">
        <f t="shared" si="7"/>
        <v>3.2883323928808554</v>
      </c>
      <c r="K38" s="134">
        <f t="shared" si="7"/>
        <v>3.560125005410522</v>
      </c>
      <c r="L38" s="134">
        <f t="shared" si="7"/>
        <v>3.7857641554351495</v>
      </c>
      <c r="M38" s="134">
        <f t="shared" si="7"/>
        <v>3.9730872233801247</v>
      </c>
      <c r="N38" s="124">
        <f t="shared" si="7"/>
        <v>4.128600713749537</v>
      </c>
      <c r="O38" s="134">
        <f t="shared" si="7"/>
        <v>4.589067735637406</v>
      </c>
      <c r="P38" s="134">
        <f t="shared" si="7"/>
        <v>4.770653821086377</v>
      </c>
      <c r="Q38" s="134">
        <f t="shared" si="7"/>
        <v>4.842262654860168</v>
      </c>
      <c r="R38" s="135">
        <f t="shared" si="7"/>
        <v>4.870501740810855</v>
      </c>
    </row>
    <row r="39" spans="1:18" ht="12.75" customHeight="1">
      <c r="A39" s="114">
        <f t="shared" si="3"/>
        <v>14</v>
      </c>
      <c r="B39" s="115"/>
      <c r="C39" s="116">
        <f t="shared" si="5"/>
        <v>21.212121212121215</v>
      </c>
      <c r="D39" s="143"/>
      <c r="E39" s="133">
        <f t="shared" si="7"/>
        <v>0.8250000000000001</v>
      </c>
      <c r="F39" s="134">
        <f t="shared" si="7"/>
        <v>1.5056250000000002</v>
      </c>
      <c r="G39" s="134">
        <f t="shared" si="7"/>
        <v>2.067140625</v>
      </c>
      <c r="H39" s="134">
        <f t="shared" si="7"/>
        <v>2.5303910156250002</v>
      </c>
      <c r="I39" s="134">
        <f t="shared" si="7"/>
        <v>2.912572587890625</v>
      </c>
      <c r="J39" s="134">
        <f t="shared" si="7"/>
        <v>3.227872385009766</v>
      </c>
      <c r="K39" s="134">
        <f t="shared" si="7"/>
        <v>3.4879947176330566</v>
      </c>
      <c r="L39" s="134">
        <f t="shared" si="7"/>
        <v>3.702595642047272</v>
      </c>
      <c r="M39" s="134">
        <f t="shared" si="7"/>
        <v>3.879641404688999</v>
      </c>
      <c r="N39" s="124">
        <f t="shared" si="7"/>
        <v>4.025704158868424</v>
      </c>
      <c r="O39" s="134">
        <f t="shared" si="7"/>
        <v>4.4511225328032245</v>
      </c>
      <c r="P39" s="134">
        <f t="shared" si="7"/>
        <v>4.613709595824312</v>
      </c>
      <c r="Q39" s="134">
        <f t="shared" si="7"/>
        <v>4.675847375199761</v>
      </c>
      <c r="R39" s="135">
        <f t="shared" si="7"/>
        <v>4.699595289418565</v>
      </c>
    </row>
    <row r="40" spans="1:18" ht="12.75" customHeight="1">
      <c r="A40" s="114">
        <f t="shared" si="3"/>
        <v>14.5</v>
      </c>
      <c r="B40" s="115"/>
      <c r="C40" s="116">
        <f t="shared" si="5"/>
        <v>21.969696969696972</v>
      </c>
      <c r="D40" s="143"/>
      <c r="E40" s="133">
        <f t="shared" si="7"/>
        <v>0.8198757763975154</v>
      </c>
      <c r="F40" s="134">
        <f t="shared" si="7"/>
        <v>1.4920720651209445</v>
      </c>
      <c r="G40" s="134">
        <f t="shared" si="7"/>
        <v>2.043189519229594</v>
      </c>
      <c r="H40" s="134">
        <f t="shared" si="7"/>
        <v>2.495037369803146</v>
      </c>
      <c r="I40" s="134">
        <f t="shared" si="7"/>
        <v>2.8654964771056846</v>
      </c>
      <c r="J40" s="134">
        <f t="shared" si="7"/>
        <v>3.1692269253288843</v>
      </c>
      <c r="K40" s="134">
        <f t="shared" si="7"/>
        <v>3.4182481623814454</v>
      </c>
      <c r="L40" s="134">
        <f t="shared" si="7"/>
        <v>3.6224146424493835</v>
      </c>
      <c r="M40" s="134">
        <f t="shared" si="7"/>
        <v>3.7898057938094327</v>
      </c>
      <c r="N40" s="124">
        <f t="shared" si="7"/>
        <v>3.9270457439928266</v>
      </c>
      <c r="O40" s="134">
        <f t="shared" si="7"/>
        <v>4.320306337761502</v>
      </c>
      <c r="P40" s="134">
        <f t="shared" si="7"/>
        <v>4.465993306266312</v>
      </c>
      <c r="Q40" s="134">
        <f t="shared" si="7"/>
        <v>4.5199643705642165</v>
      </c>
      <c r="R40" s="135">
        <f t="shared" si="7"/>
        <v>4.539958442864187</v>
      </c>
    </row>
    <row r="41" spans="1:18" s="102" customFormat="1" ht="12.75" customHeight="1">
      <c r="A41" s="117">
        <f t="shared" si="3"/>
        <v>15</v>
      </c>
      <c r="B41" s="118"/>
      <c r="C41" s="119">
        <f t="shared" si="5"/>
        <v>22.72727272727273</v>
      </c>
      <c r="D41" s="144"/>
      <c r="E41" s="136">
        <f t="shared" si="7"/>
        <v>0.814814814814815</v>
      </c>
      <c r="F41" s="137">
        <f t="shared" si="7"/>
        <v>1.478737997256516</v>
      </c>
      <c r="G41" s="137">
        <f t="shared" si="7"/>
        <v>2.0197124422090127</v>
      </c>
      <c r="H41" s="137">
        <f t="shared" si="7"/>
        <v>2.4605064343925283</v>
      </c>
      <c r="I41" s="137">
        <f t="shared" si="7"/>
        <v>2.8196719095050233</v>
      </c>
      <c r="J41" s="137">
        <f t="shared" si="7"/>
        <v>3.1123252595966857</v>
      </c>
      <c r="K41" s="137">
        <f t="shared" si="7"/>
        <v>3.3507835448565584</v>
      </c>
      <c r="L41" s="137">
        <f t="shared" si="7"/>
        <v>3.54508288840164</v>
      </c>
      <c r="M41" s="137">
        <f t="shared" si="7"/>
        <v>3.703400872030966</v>
      </c>
      <c r="N41" s="124">
        <f t="shared" si="7"/>
        <v>3.8324007105437503</v>
      </c>
      <c r="O41" s="137">
        <f t="shared" si="7"/>
        <v>4.1961379315289316</v>
      </c>
      <c r="P41" s="137">
        <f t="shared" si="7"/>
        <v>4.326779783320172</v>
      </c>
      <c r="Q41" s="137">
        <f t="shared" si="7"/>
        <v>4.37370182608835</v>
      </c>
      <c r="R41" s="138">
        <f t="shared" si="7"/>
        <v>4.390554603872431</v>
      </c>
    </row>
    <row r="42" spans="1:18" ht="12.75" customHeight="1">
      <c r="A42" s="114">
        <f t="shared" si="3"/>
        <v>15.5</v>
      </c>
      <c r="B42" s="115"/>
      <c r="C42" s="116">
        <f aca="true" t="shared" si="8" ref="C42:C50">A42/(1-$G$10)</f>
        <v>23.484848484848488</v>
      </c>
      <c r="D42" s="143"/>
      <c r="E42" s="133">
        <f t="shared" si="7"/>
        <v>0.8098159509202453</v>
      </c>
      <c r="F42" s="134">
        <f t="shared" si="7"/>
        <v>1.4656178252851066</v>
      </c>
      <c r="G42" s="134">
        <f t="shared" si="7"/>
        <v>1.9966966437891662</v>
      </c>
      <c r="H42" s="134">
        <f t="shared" si="7"/>
        <v>2.4267727422096317</v>
      </c>
      <c r="I42" s="134">
        <f t="shared" si="7"/>
        <v>2.775055226820069</v>
      </c>
      <c r="J42" s="134">
        <f t="shared" si="7"/>
        <v>3.057099938283737</v>
      </c>
      <c r="K42" s="134">
        <f t="shared" si="7"/>
        <v>3.2855042444997133</v>
      </c>
      <c r="L42" s="134">
        <f t="shared" si="7"/>
        <v>3.4704696949322833</v>
      </c>
      <c r="M42" s="134">
        <f t="shared" si="7"/>
        <v>3.620257667061726</v>
      </c>
      <c r="N42" s="124">
        <f t="shared" si="7"/>
        <v>3.741558356148146</v>
      </c>
      <c r="O42" s="134">
        <f t="shared" si="7"/>
        <v>4.078174467414292</v>
      </c>
      <c r="P42" s="134">
        <f t="shared" si="7"/>
        <v>4.195411963005969</v>
      </c>
      <c r="Q42" s="134">
        <f t="shared" si="7"/>
        <v>4.236243729260144</v>
      </c>
      <c r="R42" s="135">
        <f t="shared" si="7"/>
        <v>4.25046471826218</v>
      </c>
    </row>
    <row r="43" spans="1:18" ht="12.75" customHeight="1">
      <c r="A43" s="114">
        <f t="shared" si="3"/>
        <v>16</v>
      </c>
      <c r="B43" s="115"/>
      <c r="C43" s="116">
        <f t="shared" si="8"/>
        <v>24.242424242424246</v>
      </c>
      <c r="D43" s="143"/>
      <c r="E43" s="133">
        <f t="shared" si="7"/>
        <v>0.8048780487804875</v>
      </c>
      <c r="F43" s="134">
        <f t="shared" si="7"/>
        <v>1.4527067221891732</v>
      </c>
      <c r="G43" s="134">
        <f t="shared" si="7"/>
        <v>1.9741298007864074</v>
      </c>
      <c r="H43" s="134">
        <f t="shared" si="7"/>
        <v>2.393811790876865</v>
      </c>
      <c r="I43" s="134">
        <f t="shared" si="7"/>
        <v>2.7316046121691837</v>
      </c>
      <c r="J43" s="134">
        <f t="shared" si="7"/>
        <v>3.0034866390630013</v>
      </c>
      <c r="K43" s="134">
        <f t="shared" si="7"/>
        <v>3.2223185143677817</v>
      </c>
      <c r="L43" s="134">
        <f t="shared" si="7"/>
        <v>3.3984514871740683</v>
      </c>
      <c r="M43" s="134">
        <f t="shared" si="7"/>
        <v>3.5402170506522985</v>
      </c>
      <c r="N43" s="124">
        <f t="shared" si="7"/>
        <v>3.6543210407689233</v>
      </c>
      <c r="O43" s="134">
        <f t="shared" si="7"/>
        <v>3.9660080264384017</v>
      </c>
      <c r="P43" s="134">
        <f t="shared" si="7"/>
        <v>4.071293652687793</v>
      </c>
      <c r="Q43" s="134">
        <f t="shared" si="7"/>
        <v>4.106858381420104</v>
      </c>
      <c r="R43" s="135">
        <f t="shared" si="7"/>
        <v>4.118871891477087</v>
      </c>
    </row>
    <row r="44" spans="1:18" ht="12.75" customHeight="1">
      <c r="A44" s="114">
        <f t="shared" si="3"/>
        <v>16.5</v>
      </c>
      <c r="B44" s="115"/>
      <c r="C44" s="116">
        <f t="shared" si="8"/>
        <v>25.000000000000004</v>
      </c>
      <c r="D44" s="143"/>
      <c r="E44" s="133">
        <f t="shared" si="7"/>
        <v>0.7999999999999996</v>
      </c>
      <c r="F44" s="134">
        <f t="shared" si="7"/>
        <v>1.4399999999999997</v>
      </c>
      <c r="G44" s="134">
        <f t="shared" si="7"/>
        <v>1.9519999999999995</v>
      </c>
      <c r="H44" s="134">
        <f t="shared" si="7"/>
        <v>2.3615999999999997</v>
      </c>
      <c r="I44" s="134">
        <f t="shared" si="7"/>
        <v>2.6892799999999997</v>
      </c>
      <c r="J44" s="134">
        <f t="shared" si="7"/>
        <v>2.951424</v>
      </c>
      <c r="K44" s="134">
        <f t="shared" si="7"/>
        <v>3.161139199999999</v>
      </c>
      <c r="L44" s="134">
        <f t="shared" si="7"/>
        <v>3.3289113599999993</v>
      </c>
      <c r="M44" s="134">
        <f t="shared" si="7"/>
        <v>3.463129087999999</v>
      </c>
      <c r="N44" s="124">
        <f t="shared" si="7"/>
        <v>3.5705032703999993</v>
      </c>
      <c r="O44" s="134">
        <f t="shared" si="7"/>
        <v>3.8592625116446713</v>
      </c>
      <c r="P44" s="134">
        <f t="shared" si="7"/>
        <v>3.953883139815725</v>
      </c>
      <c r="Q44" s="134">
        <f t="shared" si="7"/>
        <v>3.984888427254816</v>
      </c>
      <c r="R44" s="135">
        <f t="shared" si="7"/>
        <v>3.9950482398428577</v>
      </c>
    </row>
    <row r="45" spans="1:18" ht="12.75" customHeight="1">
      <c r="A45" s="114">
        <f t="shared" si="3"/>
        <v>17</v>
      </c>
      <c r="B45" s="115"/>
      <c r="C45" s="116">
        <f t="shared" si="8"/>
        <v>25.75757575757576</v>
      </c>
      <c r="D45" s="143"/>
      <c r="E45" s="133">
        <f t="shared" si="7"/>
        <v>0.795180722891566</v>
      </c>
      <c r="F45" s="134">
        <f t="shared" si="7"/>
        <v>1.4274931049499202</v>
      </c>
      <c r="G45" s="134">
        <f t="shared" si="7"/>
        <v>1.9302957220083699</v>
      </c>
      <c r="H45" s="134">
        <f t="shared" si="7"/>
        <v>2.3301146705126796</v>
      </c>
      <c r="I45" s="134">
        <f t="shared" si="7"/>
        <v>2.6480429910100827</v>
      </c>
      <c r="J45" s="134">
        <f t="shared" si="7"/>
        <v>2.900853462730909</v>
      </c>
      <c r="K45" s="134">
        <f t="shared" si="7"/>
        <v>3.1018834763884335</v>
      </c>
      <c r="L45" s="134">
        <f t="shared" si="7"/>
        <v>3.2617386679715255</v>
      </c>
      <c r="M45" s="134">
        <f t="shared" si="7"/>
        <v>3.3888524347725384</v>
      </c>
      <c r="N45" s="124">
        <f t="shared" si="7"/>
        <v>3.4899308517468373</v>
      </c>
      <c r="O45" s="134">
        <f t="shared" si="7"/>
        <v>3.757590845358025</v>
      </c>
      <c r="P45" s="134">
        <f t="shared" si="7"/>
        <v>3.8426875375911758</v>
      </c>
      <c r="Q45" s="134">
        <f t="shared" si="7"/>
        <v>3.8697421860327457</v>
      </c>
      <c r="R45" s="135">
        <f t="shared" si="7"/>
        <v>3.878343624973422</v>
      </c>
    </row>
    <row r="46" spans="1:18" ht="12.75" customHeight="1">
      <c r="A46" s="114">
        <f t="shared" si="3"/>
        <v>17.5</v>
      </c>
      <c r="B46" s="115"/>
      <c r="C46" s="116">
        <f t="shared" si="8"/>
        <v>26.51515151515152</v>
      </c>
      <c r="D46" s="143"/>
      <c r="E46" s="133">
        <f t="shared" si="7"/>
        <v>0.7904191616766465</v>
      </c>
      <c r="F46" s="134">
        <f t="shared" si="7"/>
        <v>1.4151816128222596</v>
      </c>
      <c r="G46" s="134">
        <f t="shared" si="7"/>
        <v>1.9090058257038214</v>
      </c>
      <c r="H46" s="134">
        <f t="shared" si="7"/>
        <v>2.299333946065296</v>
      </c>
      <c r="I46" s="134">
        <f t="shared" si="7"/>
        <v>2.6078567717402334</v>
      </c>
      <c r="J46" s="134">
        <f t="shared" si="7"/>
        <v>2.8517191249683287</v>
      </c>
      <c r="K46" s="134">
        <f t="shared" si="7"/>
        <v>3.0444726017713735</v>
      </c>
      <c r="L46" s="134">
        <f t="shared" si="7"/>
        <v>3.196828643316295</v>
      </c>
      <c r="M46" s="134">
        <f t="shared" si="7"/>
        <v>3.3172537779506044</v>
      </c>
      <c r="N46" s="124">
        <f t="shared" si="7"/>
        <v>3.4124401119130523</v>
      </c>
      <c r="O46" s="134">
        <f t="shared" si="7"/>
        <v>3.66067243751415</v>
      </c>
      <c r="P46" s="134">
        <f t="shared" si="7"/>
        <v>3.737257776032462</v>
      </c>
      <c r="Q46" s="134">
        <f t="shared" si="7"/>
        <v>3.760886101077403</v>
      </c>
      <c r="R46" s="135">
        <f t="shared" si="7"/>
        <v>3.768175978686234</v>
      </c>
    </row>
    <row r="47" spans="1:18" ht="12.75" customHeight="1">
      <c r="A47" s="114">
        <f t="shared" si="3"/>
        <v>18</v>
      </c>
      <c r="B47" s="115"/>
      <c r="C47" s="116">
        <f t="shared" si="8"/>
        <v>27.272727272727277</v>
      </c>
      <c r="D47" s="143"/>
      <c r="E47" s="133">
        <f t="shared" si="7"/>
        <v>0.7857142857142857</v>
      </c>
      <c r="F47" s="134">
        <f t="shared" si="7"/>
        <v>1.4030612244897955</v>
      </c>
      <c r="G47" s="134">
        <f t="shared" si="7"/>
        <v>1.8881195335276963</v>
      </c>
      <c r="H47" s="134">
        <f t="shared" si="7"/>
        <v>2.26923677634319</v>
      </c>
      <c r="I47" s="134">
        <f t="shared" si="7"/>
        <v>2.5686860385553634</v>
      </c>
      <c r="J47" s="134">
        <f t="shared" si="7"/>
        <v>2.803967601722071</v>
      </c>
      <c r="K47" s="134">
        <f t="shared" si="7"/>
        <v>2.9888316870673415</v>
      </c>
      <c r="L47" s="134">
        <f t="shared" si="7"/>
        <v>3.1340820398386255</v>
      </c>
      <c r="M47" s="134">
        <f t="shared" si="7"/>
        <v>3.2482073170160626</v>
      </c>
      <c r="N47" s="124">
        <f t="shared" si="7"/>
        <v>3.3378771776554776</v>
      </c>
      <c r="O47" s="134">
        <f t="shared" si="7"/>
        <v>3.5682108967591484</v>
      </c>
      <c r="P47" s="134">
        <f t="shared" si="7"/>
        <v>3.6371841590073286</v>
      </c>
      <c r="Q47" s="134">
        <f t="shared" si="7"/>
        <v>3.657838151499913</v>
      </c>
      <c r="R47" s="135">
        <f t="shared" si="7"/>
        <v>3.6640229743135526</v>
      </c>
    </row>
    <row r="48" spans="1:18" ht="12.75" customHeight="1">
      <c r="A48" s="114">
        <f t="shared" si="3"/>
        <v>18.5</v>
      </c>
      <c r="B48" s="115"/>
      <c r="C48" s="116">
        <f t="shared" si="8"/>
        <v>28.030303030303035</v>
      </c>
      <c r="D48" s="143"/>
      <c r="E48" s="133">
        <f t="shared" si="7"/>
        <v>0.7810650887573964</v>
      </c>
      <c r="F48" s="134">
        <f t="shared" si="7"/>
        <v>1.391127761632996</v>
      </c>
      <c r="G48" s="134">
        <f t="shared" si="7"/>
        <v>1.8676264173701507</v>
      </c>
      <c r="H48" s="134">
        <f t="shared" si="7"/>
        <v>2.239802882206271</v>
      </c>
      <c r="I48" s="134">
        <f t="shared" si="7"/>
        <v>2.53049692574691</v>
      </c>
      <c r="J48" s="134">
        <f t="shared" si="7"/>
        <v>2.7575478946662253</v>
      </c>
      <c r="K48" s="134">
        <f t="shared" si="7"/>
        <v>2.934889479857644</v>
      </c>
      <c r="L48" s="134">
        <f t="shared" si="7"/>
        <v>3.0734048008355557</v>
      </c>
      <c r="M48" s="134">
        <f t="shared" si="7"/>
        <v>3.1815942823094283</v>
      </c>
      <c r="N48" s="124">
        <f t="shared" si="7"/>
        <v>3.2660973092594348</v>
      </c>
      <c r="O48" s="134">
        <f t="shared" si="7"/>
        <v>3.4799319591727356</v>
      </c>
      <c r="P48" s="134">
        <f t="shared" si="7"/>
        <v>3.5420924182051294</v>
      </c>
      <c r="Q48" s="134">
        <f t="shared" si="7"/>
        <v>3.5601620933895983</v>
      </c>
      <c r="R48" s="135">
        <f t="shared" si="7"/>
        <v>3.5654148403344377</v>
      </c>
    </row>
    <row r="49" spans="1:18" ht="12.75" customHeight="1">
      <c r="A49" s="114">
        <f t="shared" si="3"/>
        <v>19</v>
      </c>
      <c r="B49" s="115"/>
      <c r="C49" s="116">
        <f t="shared" si="8"/>
        <v>28.787878787878793</v>
      </c>
      <c r="D49" s="143"/>
      <c r="E49" s="133">
        <f t="shared" si="7"/>
        <v>0.776470588235294</v>
      </c>
      <c r="F49" s="134">
        <f t="shared" si="7"/>
        <v>1.3793771626297575</v>
      </c>
      <c r="G49" s="134">
        <f t="shared" si="7"/>
        <v>1.8475163851007532</v>
      </c>
      <c r="H49" s="134">
        <f t="shared" si="7"/>
        <v>2.2110127225488196</v>
      </c>
      <c r="I49" s="134">
        <f t="shared" si="7"/>
        <v>2.4932569375084954</v>
      </c>
      <c r="J49" s="134">
        <f t="shared" si="7"/>
        <v>2.7124112691242432</v>
      </c>
      <c r="K49" s="134">
        <f t="shared" si="7"/>
        <v>2.882578161908236</v>
      </c>
      <c r="L49" s="134">
        <f t="shared" si="7"/>
        <v>3.014707749246395</v>
      </c>
      <c r="M49" s="134">
        <f t="shared" si="7"/>
        <v>3.1173024876501416</v>
      </c>
      <c r="N49" s="124">
        <f t="shared" si="7"/>
        <v>3.1969642845283452</v>
      </c>
      <c r="O49" s="134">
        <f t="shared" si="7"/>
        <v>3.3955816122493188</v>
      </c>
      <c r="P49" s="134">
        <f t="shared" si="7"/>
        <v>3.4516402039893137</v>
      </c>
      <c r="Q49" s="134">
        <f t="shared" si="7"/>
        <v>3.4674624172067134</v>
      </c>
      <c r="R49" s="135">
        <f t="shared" si="7"/>
        <v>3.471928145355183</v>
      </c>
    </row>
    <row r="50" spans="1:18" ht="12.75" customHeight="1">
      <c r="A50" s="114">
        <f t="shared" si="3"/>
        <v>19.5</v>
      </c>
      <c r="B50" s="115"/>
      <c r="C50" s="116">
        <f t="shared" si="8"/>
        <v>29.54545454545455</v>
      </c>
      <c r="D50" s="143"/>
      <c r="E50" s="133">
        <f t="shared" si="7"/>
        <v>0.7719298245614031</v>
      </c>
      <c r="F50" s="134">
        <f t="shared" si="7"/>
        <v>1.367805478608802</v>
      </c>
      <c r="G50" s="134">
        <f t="shared" si="7"/>
        <v>1.827779667698023</v>
      </c>
      <c r="H50" s="134">
        <f t="shared" si="7"/>
        <v>2.182847462784438</v>
      </c>
      <c r="I50" s="134">
        <f t="shared" si="7"/>
        <v>2.4569348835528992</v>
      </c>
      <c r="J50" s="134">
        <f t="shared" si="7"/>
        <v>2.6685111381811852</v>
      </c>
      <c r="K50" s="134">
        <f t="shared" si="7"/>
        <v>2.8318331592977573</v>
      </c>
      <c r="L50" s="134">
        <f t="shared" si="7"/>
        <v>2.957906298405286</v>
      </c>
      <c r="M50" s="134">
        <f t="shared" si="7"/>
        <v>3.055225914558466</v>
      </c>
      <c r="N50" s="124">
        <f t="shared" si="7"/>
        <v>3.1303498287819735</v>
      </c>
      <c r="O50" s="134">
        <f t="shared" si="7"/>
        <v>3.314924394226745</v>
      </c>
      <c r="P50" s="134">
        <f t="shared" si="7"/>
        <v>3.365513960808962</v>
      </c>
      <c r="Q50" s="134">
        <f t="shared" si="7"/>
        <v>3.3793799246312766</v>
      </c>
      <c r="R50" s="135">
        <f t="shared" si="7"/>
        <v>3.383180410891803</v>
      </c>
    </row>
    <row r="51" spans="1:18" ht="12.75" customHeight="1">
      <c r="A51" s="120">
        <f t="shared" si="3"/>
        <v>20</v>
      </c>
      <c r="B51" s="121"/>
      <c r="C51" s="122">
        <f>A51/(1-$G$10)</f>
        <v>30.303030303030308</v>
      </c>
      <c r="D51" s="143"/>
      <c r="E51" s="139">
        <f t="shared" si="7"/>
        <v>0.7674418604651164</v>
      </c>
      <c r="F51" s="140">
        <f t="shared" si="7"/>
        <v>1.3564088696592758</v>
      </c>
      <c r="G51" s="140">
        <f t="shared" si="7"/>
        <v>1.8084068069478163</v>
      </c>
      <c r="H51" s="140">
        <f t="shared" si="7"/>
        <v>2.155288944866929</v>
      </c>
      <c r="I51" s="140">
        <f t="shared" si="7"/>
        <v>2.4215008181536892</v>
      </c>
      <c r="J51" s="140">
        <f t="shared" si="7"/>
        <v>2.625802953466785</v>
      </c>
      <c r="K51" s="140">
        <f t="shared" si="7"/>
        <v>2.7825929642884626</v>
      </c>
      <c r="L51" s="140">
        <f t="shared" si="7"/>
        <v>2.9029201818957966</v>
      </c>
      <c r="M51" s="140">
        <f t="shared" si="7"/>
        <v>2.9952643256409606</v>
      </c>
      <c r="N51" s="125">
        <f t="shared" si="7"/>
        <v>3.0661330871198063</v>
      </c>
      <c r="O51" s="140">
        <f t="shared" si="7"/>
        <v>3.2377418510223714</v>
      </c>
      <c r="P51" s="140">
        <f t="shared" si="7"/>
        <v>3.283426141533299</v>
      </c>
      <c r="Q51" s="140">
        <f t="shared" si="7"/>
        <v>3.295587842089989</v>
      </c>
      <c r="R51" s="141">
        <f t="shared" si="7"/>
        <v>3.2988254311775385</v>
      </c>
    </row>
    <row r="52" spans="1:18" s="129" customFormat="1" ht="12.75" customHeight="1">
      <c r="A52" s="152"/>
      <c r="B52" s="115"/>
      <c r="C52" s="152"/>
      <c r="D52" s="143"/>
      <c r="E52" s="134"/>
      <c r="F52" s="134"/>
      <c r="G52" s="134"/>
      <c r="H52" s="134"/>
      <c r="I52" s="134"/>
      <c r="J52" s="134"/>
      <c r="K52" s="134"/>
      <c r="L52" s="134"/>
      <c r="M52" s="134"/>
      <c r="N52" s="153"/>
      <c r="O52" s="134"/>
      <c r="P52" s="134"/>
      <c r="Q52" s="134"/>
      <c r="R52" s="134"/>
    </row>
    <row r="53" spans="1:17" ht="12.75">
      <c r="A53" s="142"/>
      <c r="B53" s="99"/>
      <c r="C53" s="142"/>
      <c r="D53" s="99"/>
      <c r="E53" s="99"/>
      <c r="F53" s="99"/>
      <c r="G53" s="99"/>
      <c r="H53" s="99"/>
      <c r="I53" s="99"/>
      <c r="J53" s="99"/>
      <c r="K53" s="99"/>
      <c r="L53" s="99"/>
      <c r="M53" s="99"/>
      <c r="O53" s="99"/>
      <c r="P53" s="99"/>
      <c r="Q53" s="99"/>
    </row>
    <row r="54" spans="1:18" s="102" customFormat="1" ht="13.5">
      <c r="A54" s="155" t="s">
        <v>70</v>
      </c>
      <c r="B54" s="156"/>
      <c r="C54" s="157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8"/>
      <c r="O54" s="156"/>
      <c r="P54" s="156"/>
      <c r="Q54" s="156"/>
      <c r="R54" s="159"/>
    </row>
    <row r="55" spans="1:18" s="102" customFormat="1" ht="13.5">
      <c r="A55" s="160"/>
      <c r="B55" s="161"/>
      <c r="C55" s="162" t="s">
        <v>50</v>
      </c>
      <c r="D55" s="161"/>
      <c r="E55" s="163">
        <f>N23</f>
        <v>6.392057233269473</v>
      </c>
      <c r="F55" s="161" t="s">
        <v>52</v>
      </c>
      <c r="G55" s="161"/>
      <c r="H55" s="161"/>
      <c r="I55" s="161"/>
      <c r="J55" s="161"/>
      <c r="K55" s="161"/>
      <c r="L55" s="161"/>
      <c r="M55" s="161"/>
      <c r="N55" s="164"/>
      <c r="O55" s="161"/>
      <c r="P55" s="161"/>
      <c r="Q55" s="161"/>
      <c r="R55" s="165"/>
    </row>
    <row r="56" spans="1:18" s="102" customFormat="1" ht="13.5">
      <c r="A56" s="160"/>
      <c r="B56" s="161"/>
      <c r="C56" s="162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4"/>
      <c r="O56" s="161"/>
      <c r="P56" s="161"/>
      <c r="Q56" s="161"/>
      <c r="R56" s="165"/>
    </row>
    <row r="57" spans="1:18" s="102" customFormat="1" ht="13.5">
      <c r="A57" s="160" t="s">
        <v>51</v>
      </c>
      <c r="B57" s="161"/>
      <c r="C57" s="162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4"/>
      <c r="O57" s="161"/>
      <c r="P57" s="161"/>
      <c r="Q57" s="161"/>
      <c r="R57" s="165"/>
    </row>
    <row r="58" spans="1:18" s="102" customFormat="1" ht="13.5">
      <c r="A58" s="166"/>
      <c r="B58" s="167"/>
      <c r="C58" s="168" t="s">
        <v>50</v>
      </c>
      <c r="D58" s="167"/>
      <c r="E58" s="169">
        <f>N41</f>
        <v>3.8324007105437503</v>
      </c>
      <c r="F58" s="167" t="s">
        <v>52</v>
      </c>
      <c r="G58" s="167"/>
      <c r="H58" s="167"/>
      <c r="I58" s="167"/>
      <c r="J58" s="167"/>
      <c r="K58" s="167"/>
      <c r="L58" s="167"/>
      <c r="M58" s="167"/>
      <c r="N58" s="170"/>
      <c r="O58" s="167"/>
      <c r="P58" s="167"/>
      <c r="Q58" s="167"/>
      <c r="R58" s="171"/>
    </row>
    <row r="59" spans="1:17" ht="12.75">
      <c r="A59" s="142"/>
      <c r="B59" s="99"/>
      <c r="C59" s="142"/>
      <c r="D59" s="99"/>
      <c r="E59" s="99"/>
      <c r="F59" s="99"/>
      <c r="G59" s="99"/>
      <c r="H59" s="99"/>
      <c r="I59" s="99"/>
      <c r="J59" s="99"/>
      <c r="K59" s="99"/>
      <c r="L59" s="99"/>
      <c r="M59" s="99"/>
      <c r="O59" s="99"/>
      <c r="P59" s="99"/>
      <c r="Q59" s="99"/>
    </row>
    <row r="60" spans="1:17" ht="12.75">
      <c r="A60" s="142"/>
      <c r="B60" s="99"/>
      <c r="C60" s="142"/>
      <c r="D60" s="99"/>
      <c r="E60" s="99"/>
      <c r="F60" s="99"/>
      <c r="G60" s="99"/>
      <c r="H60" s="99"/>
      <c r="I60" s="99"/>
      <c r="J60" s="99"/>
      <c r="K60" s="99"/>
      <c r="L60" s="99"/>
      <c r="M60" s="99"/>
      <c r="O60" s="99"/>
      <c r="P60" s="99"/>
      <c r="Q60" s="99"/>
    </row>
    <row r="61" spans="1:17" ht="12.75">
      <c r="A61" s="142"/>
      <c r="B61" s="99"/>
      <c r="C61" s="142"/>
      <c r="D61" s="99"/>
      <c r="E61" s="99"/>
      <c r="F61" s="99"/>
      <c r="G61" s="99"/>
      <c r="H61" s="99"/>
      <c r="I61" s="99"/>
      <c r="J61" s="99"/>
      <c r="K61" s="99"/>
      <c r="L61" s="99"/>
      <c r="M61" s="99"/>
      <c r="O61" s="99"/>
      <c r="P61" s="99"/>
      <c r="Q61" s="99"/>
    </row>
    <row r="62" spans="1:17" ht="12.75">
      <c r="A62" s="142"/>
      <c r="B62" s="99"/>
      <c r="C62" s="142"/>
      <c r="D62" s="99"/>
      <c r="E62" s="99"/>
      <c r="F62" s="99"/>
      <c r="G62" s="99"/>
      <c r="H62" s="99"/>
      <c r="I62" s="99"/>
      <c r="J62" s="99"/>
      <c r="K62" s="99"/>
      <c r="L62" s="99"/>
      <c r="M62" s="99"/>
      <c r="O62" s="99"/>
      <c r="P62" s="99"/>
      <c r="Q62" s="99"/>
    </row>
    <row r="63" spans="1:17" ht="12.75">
      <c r="A63" s="110"/>
      <c r="B63" s="99"/>
      <c r="C63" s="142"/>
      <c r="D63" s="99"/>
      <c r="E63" s="99"/>
      <c r="F63" s="128"/>
      <c r="G63" s="128"/>
      <c r="H63" s="148"/>
      <c r="I63" s="149"/>
      <c r="J63" s="99"/>
      <c r="K63" s="99"/>
      <c r="L63" s="99"/>
      <c r="M63" s="99"/>
      <c r="O63" s="99"/>
      <c r="P63" s="99"/>
      <c r="Q63" s="99"/>
    </row>
    <row r="64" spans="1:17" ht="12.75">
      <c r="A64" s="98"/>
      <c r="B64" s="99"/>
      <c r="C64" s="128"/>
      <c r="D64" s="128"/>
      <c r="E64" s="110"/>
      <c r="F64" s="98"/>
      <c r="G64" s="98"/>
      <c r="H64" s="110"/>
      <c r="I64" s="98"/>
      <c r="J64" s="99"/>
      <c r="K64" s="98"/>
      <c r="L64" s="99"/>
      <c r="M64" s="99"/>
      <c r="O64" s="99"/>
      <c r="P64" s="99"/>
      <c r="Q64" s="99"/>
    </row>
    <row r="65" spans="1:17" ht="12.75">
      <c r="A65" s="142"/>
      <c r="B65" s="99"/>
      <c r="C65" s="128"/>
      <c r="D65" s="128"/>
      <c r="E65" s="110"/>
      <c r="F65" s="98"/>
      <c r="G65" s="98"/>
      <c r="H65" s="110"/>
      <c r="I65" s="98"/>
      <c r="J65" s="99"/>
      <c r="K65" s="99"/>
      <c r="L65" s="99"/>
      <c r="M65" s="99"/>
      <c r="O65" s="99"/>
      <c r="P65" s="99"/>
      <c r="Q65" s="99"/>
    </row>
    <row r="66" spans="1:17" ht="12.75">
      <c r="A66" s="142"/>
      <c r="B66" s="99"/>
      <c r="C66" s="128"/>
      <c r="D66" s="128"/>
      <c r="E66" s="110"/>
      <c r="F66" s="98"/>
      <c r="G66" s="98"/>
      <c r="H66" s="110"/>
      <c r="I66" s="98"/>
      <c r="J66" s="99"/>
      <c r="K66" s="99"/>
      <c r="L66" s="99"/>
      <c r="M66" s="99"/>
      <c r="O66" s="99"/>
      <c r="P66" s="99"/>
      <c r="Q66" s="99"/>
    </row>
    <row r="67" spans="1:17" ht="12.75">
      <c r="A67" s="110"/>
      <c r="B67" s="99"/>
      <c r="C67" s="128"/>
      <c r="D67" s="128"/>
      <c r="E67" s="128"/>
      <c r="F67" s="128"/>
      <c r="G67" s="128"/>
      <c r="H67" s="99"/>
      <c r="I67" s="99"/>
      <c r="J67" s="99"/>
      <c r="K67" s="99"/>
      <c r="L67" s="99"/>
      <c r="M67" s="99"/>
      <c r="O67" s="99"/>
      <c r="P67" s="99"/>
      <c r="Q67" s="99"/>
    </row>
    <row r="68" spans="1:17" ht="12.75">
      <c r="A68" s="110"/>
      <c r="B68" s="99"/>
      <c r="C68" s="128"/>
      <c r="D68" s="128"/>
      <c r="E68" s="128"/>
      <c r="F68" s="128"/>
      <c r="G68" s="128"/>
      <c r="H68" s="99"/>
      <c r="I68" s="99"/>
      <c r="J68" s="99"/>
      <c r="K68" s="99"/>
      <c r="L68" s="99"/>
      <c r="M68" s="99"/>
      <c r="O68" s="99"/>
      <c r="P68" s="99"/>
      <c r="Q68" s="99"/>
    </row>
    <row r="69" spans="1:17" ht="12.75">
      <c r="A69" s="110"/>
      <c r="B69" s="99"/>
      <c r="C69" s="142"/>
      <c r="D69" s="99"/>
      <c r="E69" s="99"/>
      <c r="F69" s="128"/>
      <c r="G69" s="128"/>
      <c r="H69" s="148"/>
      <c r="I69" s="149"/>
      <c r="J69" s="99"/>
      <c r="K69" s="99"/>
      <c r="L69" s="99"/>
      <c r="M69" s="99"/>
      <c r="O69" s="99"/>
      <c r="P69" s="99"/>
      <c r="Q69" s="99"/>
    </row>
    <row r="70" spans="1:17" ht="12.75">
      <c r="A70" s="98"/>
      <c r="B70" s="99"/>
      <c r="C70" s="128"/>
      <c r="D70" s="128"/>
      <c r="E70" s="110"/>
      <c r="F70" s="98"/>
      <c r="G70" s="98"/>
      <c r="H70" s="110"/>
      <c r="I70" s="98"/>
      <c r="J70" s="99"/>
      <c r="K70" s="98"/>
      <c r="L70" s="99"/>
      <c r="M70" s="99"/>
      <c r="O70" s="99"/>
      <c r="P70" s="99"/>
      <c r="Q70" s="99"/>
    </row>
    <row r="71" spans="1:17" ht="12.75">
      <c r="A71" s="142"/>
      <c r="B71" s="99"/>
      <c r="C71" s="128"/>
      <c r="D71" s="128"/>
      <c r="E71" s="110"/>
      <c r="F71" s="98"/>
      <c r="G71" s="98"/>
      <c r="H71" s="110"/>
      <c r="I71" s="98"/>
      <c r="J71" s="99"/>
      <c r="K71" s="99"/>
      <c r="L71" s="99"/>
      <c r="M71" s="99"/>
      <c r="O71" s="99"/>
      <c r="P71" s="99"/>
      <c r="Q71" s="99"/>
    </row>
    <row r="72" spans="1:17" ht="12.75">
      <c r="A72" s="142"/>
      <c r="B72" s="99"/>
      <c r="C72" s="128"/>
      <c r="D72" s="128"/>
      <c r="E72" s="128"/>
      <c r="F72" s="128"/>
      <c r="G72" s="128"/>
      <c r="H72" s="99"/>
      <c r="I72" s="99"/>
      <c r="J72" s="99"/>
      <c r="K72" s="99"/>
      <c r="L72" s="99"/>
      <c r="M72" s="99"/>
      <c r="O72" s="99"/>
      <c r="P72" s="99"/>
      <c r="Q72" s="99"/>
    </row>
    <row r="73" spans="1:17" ht="12.75">
      <c r="A73" s="142"/>
      <c r="B73" s="99"/>
      <c r="C73" s="128"/>
      <c r="D73" s="128"/>
      <c r="E73" s="128"/>
      <c r="F73" s="128"/>
      <c r="G73" s="128"/>
      <c r="H73" s="99"/>
      <c r="I73" s="99"/>
      <c r="J73" s="99"/>
      <c r="K73" s="99"/>
      <c r="L73" s="99"/>
      <c r="M73" s="99"/>
      <c r="O73" s="99"/>
      <c r="P73" s="99"/>
      <c r="Q73" s="99"/>
    </row>
    <row r="74" spans="1:17" ht="12.75">
      <c r="A74" s="142"/>
      <c r="B74" s="99"/>
      <c r="C74" s="142"/>
      <c r="D74" s="99"/>
      <c r="E74" s="99"/>
      <c r="F74" s="99"/>
      <c r="G74" s="99"/>
      <c r="H74" s="99"/>
      <c r="I74" s="99"/>
      <c r="J74" s="99"/>
      <c r="K74" s="99"/>
      <c r="L74" s="99"/>
      <c r="M74" s="99"/>
      <c r="O74" s="99"/>
      <c r="P74" s="99"/>
      <c r="Q74" s="99"/>
    </row>
    <row r="75" spans="1:17" ht="12.75">
      <c r="A75" s="145"/>
      <c r="B75" s="99"/>
      <c r="C75" s="142"/>
      <c r="D75" s="99"/>
      <c r="E75" s="99"/>
      <c r="F75" s="99"/>
      <c r="G75" s="99"/>
      <c r="H75" s="99"/>
      <c r="I75" s="99"/>
      <c r="J75" s="99"/>
      <c r="K75" s="99"/>
      <c r="L75" s="99"/>
      <c r="M75" s="99"/>
      <c r="O75" s="99"/>
      <c r="P75" s="99"/>
      <c r="Q75" s="99"/>
    </row>
    <row r="76" spans="1:17" ht="12.75">
      <c r="A76" s="110"/>
      <c r="B76" s="99"/>
      <c r="C76" s="142"/>
      <c r="D76" s="99"/>
      <c r="E76" s="99"/>
      <c r="F76" s="99"/>
      <c r="G76" s="99"/>
      <c r="H76" s="99"/>
      <c r="I76" s="99"/>
      <c r="J76" s="99"/>
      <c r="K76" s="99"/>
      <c r="L76" s="99"/>
      <c r="M76" s="99"/>
      <c r="O76" s="99"/>
      <c r="P76" s="99"/>
      <c r="Q76" s="99"/>
    </row>
    <row r="77" spans="1:17" ht="12.75">
      <c r="A77" s="142"/>
      <c r="B77" s="99"/>
      <c r="C77" s="142"/>
      <c r="D77" s="99"/>
      <c r="E77" s="99"/>
      <c r="F77" s="99"/>
      <c r="G77" s="99"/>
      <c r="H77" s="99"/>
      <c r="I77" s="99"/>
      <c r="J77" s="99"/>
      <c r="K77" s="99"/>
      <c r="L77" s="99"/>
      <c r="M77" s="99"/>
      <c r="O77" s="99"/>
      <c r="P77" s="99"/>
      <c r="Q77" s="99"/>
    </row>
    <row r="78" spans="1:17" ht="12.75">
      <c r="A78" s="128"/>
      <c r="B78" s="99"/>
      <c r="C78" s="142"/>
      <c r="D78" s="99"/>
      <c r="E78" s="99"/>
      <c r="F78" s="99"/>
      <c r="G78" s="99"/>
      <c r="H78" s="99"/>
      <c r="I78" s="99"/>
      <c r="J78" s="99"/>
      <c r="K78" s="99"/>
      <c r="L78" s="99"/>
      <c r="M78" s="99"/>
      <c r="O78" s="99"/>
      <c r="P78" s="99"/>
      <c r="Q78" s="99"/>
    </row>
    <row r="79" spans="1:17" ht="12.75">
      <c r="A79" s="142"/>
      <c r="B79" s="99"/>
      <c r="C79" s="142"/>
      <c r="D79" s="99"/>
      <c r="E79" s="99"/>
      <c r="F79" s="99"/>
      <c r="G79" s="99"/>
      <c r="H79" s="99"/>
      <c r="I79" s="99"/>
      <c r="J79" s="99"/>
      <c r="K79" s="99"/>
      <c r="L79" s="99"/>
      <c r="M79" s="99"/>
      <c r="O79" s="99"/>
      <c r="P79" s="99"/>
      <c r="Q79" s="99"/>
    </row>
    <row r="80" spans="1:18" s="101" customFormat="1" ht="12.75">
      <c r="A80" s="146"/>
      <c r="B80" s="147"/>
      <c r="C80" s="142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85"/>
      <c r="O80" s="99"/>
      <c r="P80" s="99"/>
      <c r="Q80" s="99"/>
      <c r="R80" s="99"/>
    </row>
    <row r="81" spans="1:17" ht="12.75">
      <c r="A81" s="142"/>
      <c r="B81" s="147"/>
      <c r="C81" s="142"/>
      <c r="D81" s="99"/>
      <c r="E81" s="99"/>
      <c r="F81" s="99"/>
      <c r="G81" s="99"/>
      <c r="H81" s="99"/>
      <c r="I81" s="99"/>
      <c r="J81" s="99"/>
      <c r="K81" s="99"/>
      <c r="L81" s="99"/>
      <c r="M81" s="99"/>
      <c r="O81" s="99"/>
      <c r="P81" s="99"/>
      <c r="Q81" s="99"/>
    </row>
    <row r="82" spans="1:17" ht="12.75">
      <c r="A82" s="142"/>
      <c r="B82" s="99"/>
      <c r="C82" s="142"/>
      <c r="D82" s="99"/>
      <c r="E82" s="99"/>
      <c r="F82" s="99"/>
      <c r="G82" s="99"/>
      <c r="H82" s="99"/>
      <c r="I82" s="99"/>
      <c r="J82" s="99"/>
      <c r="K82" s="99"/>
      <c r="L82" s="99"/>
      <c r="M82" s="99"/>
      <c r="O82" s="99"/>
      <c r="P82" s="99"/>
      <c r="Q82" s="99"/>
    </row>
    <row r="83" spans="1:17" ht="12.75">
      <c r="A83" s="142"/>
      <c r="B83" s="99"/>
      <c r="C83" s="142"/>
      <c r="D83" s="99"/>
      <c r="E83" s="99"/>
      <c r="F83" s="99"/>
      <c r="G83" s="99"/>
      <c r="H83" s="99"/>
      <c r="I83" s="99"/>
      <c r="J83" s="99"/>
      <c r="K83" s="99"/>
      <c r="L83" s="99"/>
      <c r="M83" s="99"/>
      <c r="O83" s="99"/>
      <c r="P83" s="99"/>
      <c r="Q83" s="99"/>
    </row>
    <row r="84" spans="1:17" ht="12.75">
      <c r="A84" s="142"/>
      <c r="B84" s="99"/>
      <c r="C84" s="142"/>
      <c r="D84" s="99"/>
      <c r="E84" s="99"/>
      <c r="F84" s="99"/>
      <c r="G84" s="99"/>
      <c r="H84" s="99"/>
      <c r="I84" s="99"/>
      <c r="J84" s="99"/>
      <c r="K84" s="99"/>
      <c r="L84" s="99"/>
      <c r="M84" s="99"/>
      <c r="O84" s="99"/>
      <c r="P84" s="99"/>
      <c r="Q84" s="99"/>
    </row>
    <row r="85" spans="1:17" ht="12.75">
      <c r="A85" s="142"/>
      <c r="B85" s="99"/>
      <c r="C85" s="142"/>
      <c r="D85" s="99"/>
      <c r="E85" s="99"/>
      <c r="F85" s="99"/>
      <c r="G85" s="99"/>
      <c r="H85" s="99"/>
      <c r="I85" s="99"/>
      <c r="J85" s="99"/>
      <c r="K85" s="99"/>
      <c r="L85" s="99"/>
      <c r="M85" s="99"/>
      <c r="O85" s="99"/>
      <c r="P85" s="99"/>
      <c r="Q85" s="99"/>
    </row>
    <row r="86" spans="1:17" ht="12.75">
      <c r="A86" s="142"/>
      <c r="B86" s="99"/>
      <c r="C86" s="142"/>
      <c r="D86" s="99"/>
      <c r="E86" s="99"/>
      <c r="F86" s="99"/>
      <c r="G86" s="99"/>
      <c r="H86" s="99"/>
      <c r="I86" s="99"/>
      <c r="J86" s="99"/>
      <c r="K86" s="99"/>
      <c r="L86" s="99"/>
      <c r="M86" s="99"/>
      <c r="O86" s="99"/>
      <c r="P86" s="99"/>
      <c r="Q86" s="99"/>
    </row>
    <row r="87" spans="1:17" ht="12.75">
      <c r="A87" s="142"/>
      <c r="B87" s="99"/>
      <c r="C87" s="142"/>
      <c r="D87" s="99"/>
      <c r="E87" s="99"/>
      <c r="F87" s="99"/>
      <c r="G87" s="99"/>
      <c r="H87" s="99"/>
      <c r="I87" s="99"/>
      <c r="J87" s="99"/>
      <c r="K87" s="99"/>
      <c r="L87" s="99"/>
      <c r="M87" s="99"/>
      <c r="O87" s="99"/>
      <c r="P87" s="99"/>
      <c r="Q87" s="99"/>
    </row>
    <row r="88" spans="1:17" ht="12.75">
      <c r="A88" s="142"/>
      <c r="B88" s="99"/>
      <c r="C88" s="142"/>
      <c r="D88" s="99"/>
      <c r="E88" s="99"/>
      <c r="F88" s="99"/>
      <c r="G88" s="99"/>
      <c r="H88" s="99"/>
      <c r="I88" s="99"/>
      <c r="J88" s="99"/>
      <c r="K88" s="99"/>
      <c r="L88" s="99"/>
      <c r="M88" s="99"/>
      <c r="O88" s="99"/>
      <c r="P88" s="99"/>
      <c r="Q88" s="99"/>
    </row>
    <row r="89" spans="1:17" ht="12.75">
      <c r="A89" s="142"/>
      <c r="B89" s="99"/>
      <c r="C89" s="142"/>
      <c r="D89" s="99"/>
      <c r="E89" s="99"/>
      <c r="F89" s="99"/>
      <c r="G89" s="99"/>
      <c r="H89" s="99"/>
      <c r="I89" s="99"/>
      <c r="J89" s="99"/>
      <c r="K89" s="99"/>
      <c r="L89" s="99"/>
      <c r="M89" s="99"/>
      <c r="O89" s="99"/>
      <c r="P89" s="99"/>
      <c r="Q89" s="99"/>
    </row>
    <row r="90" spans="1:17" ht="12.75">
      <c r="A90" s="142"/>
      <c r="B90" s="99"/>
      <c r="C90" s="142"/>
      <c r="D90" s="99"/>
      <c r="E90" s="99"/>
      <c r="F90" s="99"/>
      <c r="G90" s="99"/>
      <c r="H90" s="99"/>
      <c r="I90" s="99"/>
      <c r="J90" s="99"/>
      <c r="K90" s="99"/>
      <c r="L90" s="99"/>
      <c r="M90" s="99"/>
      <c r="O90" s="99"/>
      <c r="P90" s="99"/>
      <c r="Q90" s="99"/>
    </row>
    <row r="91" spans="1:17" ht="12.75">
      <c r="A91" s="142"/>
      <c r="B91" s="99"/>
      <c r="C91" s="142"/>
      <c r="D91" s="99"/>
      <c r="E91" s="99"/>
      <c r="F91" s="99"/>
      <c r="G91" s="99"/>
      <c r="H91" s="99"/>
      <c r="I91" s="99"/>
      <c r="J91" s="99"/>
      <c r="K91" s="99"/>
      <c r="L91" s="99"/>
      <c r="M91" s="99"/>
      <c r="O91" s="99"/>
      <c r="P91" s="99"/>
      <c r="Q91" s="99"/>
    </row>
    <row r="92" spans="1:17" ht="12.75">
      <c r="A92" s="142"/>
      <c r="B92" s="99"/>
      <c r="C92" s="142"/>
      <c r="D92" s="99"/>
      <c r="E92" s="99"/>
      <c r="F92" s="99"/>
      <c r="G92" s="99"/>
      <c r="H92" s="99"/>
      <c r="I92" s="99"/>
      <c r="J92" s="99"/>
      <c r="K92" s="99"/>
      <c r="L92" s="99"/>
      <c r="M92" s="99"/>
      <c r="O92" s="99"/>
      <c r="P92" s="99"/>
      <c r="Q92" s="99"/>
    </row>
    <row r="93" spans="1:17" ht="12.75">
      <c r="A93" s="142"/>
      <c r="B93" s="99"/>
      <c r="C93" s="142"/>
      <c r="D93" s="99"/>
      <c r="E93" s="99"/>
      <c r="F93" s="99"/>
      <c r="G93" s="99"/>
      <c r="H93" s="99"/>
      <c r="I93" s="99"/>
      <c r="J93" s="99"/>
      <c r="K93" s="99"/>
      <c r="L93" s="99"/>
      <c r="M93" s="99"/>
      <c r="O93" s="99"/>
      <c r="P93" s="99"/>
      <c r="Q93" s="99"/>
    </row>
    <row r="94" spans="1:17" ht="12.75">
      <c r="A94" s="142"/>
      <c r="B94" s="99"/>
      <c r="C94" s="142"/>
      <c r="D94" s="99"/>
      <c r="E94" s="99"/>
      <c r="F94" s="99"/>
      <c r="G94" s="99"/>
      <c r="H94" s="99"/>
      <c r="I94" s="99"/>
      <c r="J94" s="99"/>
      <c r="K94" s="99"/>
      <c r="L94" s="99"/>
      <c r="M94" s="99"/>
      <c r="O94" s="99"/>
      <c r="P94" s="99"/>
      <c r="Q94" s="99"/>
    </row>
    <row r="95" spans="1:17" ht="12.75">
      <c r="A95" s="142"/>
      <c r="B95" s="99"/>
      <c r="C95" s="142"/>
      <c r="D95" s="99"/>
      <c r="E95" s="99"/>
      <c r="F95" s="99"/>
      <c r="G95" s="99"/>
      <c r="H95" s="99"/>
      <c r="I95" s="99"/>
      <c r="J95" s="99"/>
      <c r="K95" s="99"/>
      <c r="L95" s="99"/>
      <c r="M95" s="99"/>
      <c r="O95" s="99"/>
      <c r="P95" s="99"/>
      <c r="Q95" s="99"/>
    </row>
    <row r="96" spans="1:17" ht="12.75">
      <c r="A96" s="142"/>
      <c r="B96" s="99"/>
      <c r="C96" s="142"/>
      <c r="D96" s="99"/>
      <c r="E96" s="99"/>
      <c r="F96" s="99"/>
      <c r="G96" s="99"/>
      <c r="H96" s="99"/>
      <c r="I96" s="99"/>
      <c r="J96" s="99"/>
      <c r="K96" s="99"/>
      <c r="L96" s="99"/>
      <c r="M96" s="99"/>
      <c r="O96" s="99"/>
      <c r="P96" s="99"/>
      <c r="Q96" s="99"/>
    </row>
    <row r="97" spans="1:17" ht="12.75">
      <c r="A97" s="142"/>
      <c r="B97" s="99"/>
      <c r="C97" s="142"/>
      <c r="D97" s="99"/>
      <c r="E97" s="99"/>
      <c r="F97" s="99"/>
      <c r="G97" s="99"/>
      <c r="H97" s="99"/>
      <c r="I97" s="99"/>
      <c r="J97" s="99"/>
      <c r="K97" s="99"/>
      <c r="L97" s="99"/>
      <c r="M97" s="99"/>
      <c r="O97" s="99"/>
      <c r="P97" s="99"/>
      <c r="Q97" s="99"/>
    </row>
    <row r="98" spans="1:17" ht="12.75">
      <c r="A98" s="142"/>
      <c r="B98" s="99"/>
      <c r="C98" s="142"/>
      <c r="D98" s="99"/>
      <c r="E98" s="99"/>
      <c r="F98" s="99"/>
      <c r="G98" s="99"/>
      <c r="H98" s="99"/>
      <c r="I98" s="99"/>
      <c r="J98" s="99"/>
      <c r="K98" s="99"/>
      <c r="L98" s="99"/>
      <c r="M98" s="99"/>
      <c r="O98" s="99"/>
      <c r="P98" s="99"/>
      <c r="Q98" s="99"/>
    </row>
    <row r="99" spans="1:17" ht="12.75">
      <c r="A99" s="142"/>
      <c r="B99" s="99"/>
      <c r="C99" s="142"/>
      <c r="D99" s="99"/>
      <c r="E99" s="99"/>
      <c r="F99" s="99"/>
      <c r="G99" s="99"/>
      <c r="H99" s="99"/>
      <c r="I99" s="99"/>
      <c r="J99" s="99"/>
      <c r="K99" s="99"/>
      <c r="L99" s="99"/>
      <c r="M99" s="99"/>
      <c r="O99" s="99"/>
      <c r="P99" s="99"/>
      <c r="Q99" s="99"/>
    </row>
    <row r="100" spans="1:17" ht="12.75">
      <c r="A100" s="142"/>
      <c r="B100" s="99"/>
      <c r="C100" s="142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O100" s="99"/>
      <c r="P100" s="99"/>
      <c r="Q100" s="99"/>
    </row>
    <row r="101" spans="1:17" ht="12.75">
      <c r="A101" s="142"/>
      <c r="B101" s="99"/>
      <c r="C101" s="142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O101" s="99"/>
      <c r="P101" s="99"/>
      <c r="Q101" s="99"/>
    </row>
    <row r="102" spans="1:17" ht="12.75">
      <c r="A102" s="142"/>
      <c r="B102" s="99"/>
      <c r="C102" s="142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O102" s="99"/>
      <c r="P102" s="99"/>
      <c r="Q102" s="99"/>
    </row>
    <row r="103" spans="1:17" ht="12.75">
      <c r="A103" s="142"/>
      <c r="B103" s="99"/>
      <c r="C103" s="142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O103" s="99"/>
      <c r="P103" s="99"/>
      <c r="Q103" s="99"/>
    </row>
    <row r="104" spans="1:17" ht="12.75">
      <c r="A104" s="142"/>
      <c r="B104" s="99"/>
      <c r="C104" s="142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O104" s="99"/>
      <c r="P104" s="99"/>
      <c r="Q104" s="99"/>
    </row>
    <row r="105" spans="1:17" ht="12.75">
      <c r="A105" s="142"/>
      <c r="B105" s="99"/>
      <c r="C105" s="142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O105" s="99"/>
      <c r="P105" s="99"/>
      <c r="Q105" s="99"/>
    </row>
    <row r="106" spans="1:17" ht="12.75">
      <c r="A106" s="142"/>
      <c r="B106" s="99"/>
      <c r="C106" s="142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O106" s="99"/>
      <c r="P106" s="99"/>
      <c r="Q106" s="99"/>
    </row>
    <row r="107" spans="1:17" ht="12.75">
      <c r="A107" s="142"/>
      <c r="B107" s="99"/>
      <c r="C107" s="142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O107" s="99"/>
      <c r="P107" s="99"/>
      <c r="Q107" s="99"/>
    </row>
    <row r="108" spans="1:17" ht="12.75">
      <c r="A108" s="142"/>
      <c r="B108" s="99"/>
      <c r="C108" s="142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O108" s="99"/>
      <c r="P108" s="99"/>
      <c r="Q108" s="99"/>
    </row>
    <row r="109" spans="1:17" ht="12.75">
      <c r="A109" s="142"/>
      <c r="B109" s="99"/>
      <c r="C109" s="142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O109" s="99"/>
      <c r="P109" s="99"/>
      <c r="Q109" s="99"/>
    </row>
    <row r="110" spans="1:17" ht="12.75">
      <c r="A110" s="142"/>
      <c r="B110" s="99"/>
      <c r="C110" s="142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O110" s="99"/>
      <c r="P110" s="99"/>
      <c r="Q110" s="99"/>
    </row>
    <row r="111" spans="1:17" ht="12.75">
      <c r="A111" s="142"/>
      <c r="B111" s="99"/>
      <c r="C111" s="142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O111" s="99"/>
      <c r="P111" s="99"/>
      <c r="Q111" s="99"/>
    </row>
    <row r="112" spans="1:17" ht="12.75">
      <c r="A112" s="142"/>
      <c r="B112" s="99"/>
      <c r="C112" s="142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O112" s="99"/>
      <c r="P112" s="99"/>
      <c r="Q112" s="99"/>
    </row>
    <row r="113" spans="1:17" ht="12.75">
      <c r="A113" s="142"/>
      <c r="B113" s="99"/>
      <c r="C113" s="142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O113" s="99"/>
      <c r="P113" s="99"/>
      <c r="Q113" s="99"/>
    </row>
    <row r="114" spans="1:17" ht="12.75">
      <c r="A114" s="142"/>
      <c r="B114" s="99"/>
      <c r="C114" s="142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O114" s="99"/>
      <c r="P114" s="99"/>
      <c r="Q114" s="99"/>
    </row>
  </sheetData>
  <mergeCells count="1">
    <mergeCell ref="F13:F14"/>
  </mergeCells>
  <printOptions/>
  <pageMargins left="0.55" right="0.41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vekemang</dc:creator>
  <cp:keywords/>
  <dc:description/>
  <cp:lastModifiedBy>boeckxn</cp:lastModifiedBy>
  <cp:lastPrinted>2007-01-18T11:05:55Z</cp:lastPrinted>
  <dcterms:created xsi:type="dcterms:W3CDTF">2001-04-09T18:49:07Z</dcterms:created>
  <dcterms:modified xsi:type="dcterms:W3CDTF">2008-08-07T07:44:28Z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-1991037214</vt:i4>
  </property>
  <property fmtid="{D5CDD505-2E9C-101B-9397-08002B2CF9AE}" pid="3" name="_EmailSubject">
    <vt:lpwstr>teksten</vt:lpwstr>
  </property>
  <property fmtid="{D5CDD505-2E9C-101B-9397-08002B2CF9AE}" pid="4" name="_AuthorEmail">
    <vt:lpwstr>hubert.vandenbergh@vito.be</vt:lpwstr>
  </property>
  <property fmtid="{D5CDD505-2E9C-101B-9397-08002B2CF9AE}" pid="5" name="_AuthorEmailDisplayName">
    <vt:lpwstr>Van den Bergh Hubert</vt:lpwstr>
  </property>
  <property fmtid="{D5CDD505-2E9C-101B-9397-08002B2CF9AE}" pid="6" name="_ReviewingToolsShownOnce">
    <vt:lpwstr/>
  </property>
</Properties>
</file>